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/>
  <mc:AlternateContent xmlns:mc="http://schemas.openxmlformats.org/markup-compatibility/2006">
    <mc:Choice Requires="x15">
      <x15ac:absPath xmlns:x15ac="http://schemas.microsoft.com/office/spreadsheetml/2010/11/ac" url="D:\_Zakazky\VD_Smichov_plato\_PD_06_2021\D\"/>
    </mc:Choice>
  </mc:AlternateContent>
  <xr:revisionPtr revIDLastSave="0" documentId="13_ncr:1_{C0D3202F-0AF4-47DD-8FED-B10637B9842A}" xr6:coauthVersionLast="47" xr6:coauthVersionMax="47" xr10:uidLastSave="{00000000-0000-0000-0000-000000000000}"/>
  <bookViews>
    <workbookView xWindow="22932" yWindow="-108" windowWidth="23256" windowHeight="14016" activeTab="3" xr2:uid="{00000000-000D-0000-FFFF-FFFF00000000}"/>
  </bookViews>
  <sheets>
    <sheet name="Rekapitulace stavby" sheetId="1" r:id="rId1"/>
    <sheet name="00 - VRN" sheetId="2" r:id="rId2"/>
    <sheet name="01 - SO1 - Oprava plata" sheetId="3" r:id="rId3"/>
    <sheet name="02 - SO2 - Multifunkční k..." sheetId="4" r:id="rId4"/>
  </sheets>
  <definedNames>
    <definedName name="_xlnm._FilterDatabase" localSheetId="1" hidden="1">'00 - VRN'!$C$121:$K$151</definedName>
    <definedName name="_xlnm._FilterDatabase" localSheetId="2" hidden="1">'01 - SO1 - Oprava plata'!$C$125:$K$285</definedName>
    <definedName name="_xlnm._FilterDatabase" localSheetId="3" hidden="1">'02 - SO2 - Multifunkční k...'!$C$123:$K$253</definedName>
    <definedName name="_xlnm.Print_Titles" localSheetId="1">'00 - VRN'!$121:$121</definedName>
    <definedName name="_xlnm.Print_Titles" localSheetId="2">'01 - SO1 - Oprava plata'!$125:$125</definedName>
    <definedName name="_xlnm.Print_Titles" localSheetId="3">'02 - SO2 - Multifunkční k...'!$123:$123</definedName>
    <definedName name="_xlnm.Print_Titles" localSheetId="0">'Rekapitulace stavby'!$92:$92</definedName>
    <definedName name="_xlnm.Print_Area" localSheetId="1">'00 - VRN'!$C$109:$J$151</definedName>
    <definedName name="_xlnm.Print_Area" localSheetId="2">'01 - SO1 - Oprava plata'!$C$113:$J$285</definedName>
    <definedName name="_xlnm.Print_Area" localSheetId="3">'02 - SO2 - Multifunkční k...'!$C$111:$J$253</definedName>
    <definedName name="_xlnm.Print_Area" localSheetId="0">'Rekapitulace stavby'!$D$4:$AO$76,'Rekapitulace stavby'!$C$82:$AQ$98</definedName>
  </definedNames>
  <calcPr calcId="181029"/>
</workbook>
</file>

<file path=xl/calcChain.xml><?xml version="1.0" encoding="utf-8"?>
<calcChain xmlns="http://schemas.openxmlformats.org/spreadsheetml/2006/main">
  <c r="J37" i="4" l="1"/>
  <c r="J36" i="4"/>
  <c r="AY97" i="1" s="1"/>
  <c r="J35" i="4"/>
  <c r="AX97" i="1"/>
  <c r="BI252" i="4"/>
  <c r="BH252" i="4"/>
  <c r="BG252" i="4"/>
  <c r="BF252" i="4"/>
  <c r="T252" i="4"/>
  <c r="R252" i="4"/>
  <c r="P252" i="4"/>
  <c r="BI248" i="4"/>
  <c r="BH248" i="4"/>
  <c r="BG248" i="4"/>
  <c r="BF248" i="4"/>
  <c r="T248" i="4"/>
  <c r="R248" i="4"/>
  <c r="P248" i="4"/>
  <c r="BI245" i="4"/>
  <c r="BH245" i="4"/>
  <c r="BG245" i="4"/>
  <c r="BF245" i="4"/>
  <c r="T245" i="4"/>
  <c r="R245" i="4"/>
  <c r="P245" i="4"/>
  <c r="BI242" i="4"/>
  <c r="BH242" i="4"/>
  <c r="BG242" i="4"/>
  <c r="BF242" i="4"/>
  <c r="T242" i="4"/>
  <c r="R242" i="4"/>
  <c r="P242" i="4"/>
  <c r="BI238" i="4"/>
  <c r="BH238" i="4"/>
  <c r="BG238" i="4"/>
  <c r="BF238" i="4"/>
  <c r="T238" i="4"/>
  <c r="R238" i="4"/>
  <c r="P238" i="4"/>
  <c r="BI236" i="4"/>
  <c r="BH236" i="4"/>
  <c r="BG236" i="4"/>
  <c r="BF236" i="4"/>
  <c r="T236" i="4"/>
  <c r="R236" i="4"/>
  <c r="P236" i="4"/>
  <c r="BI233" i="4"/>
  <c r="BH233" i="4"/>
  <c r="BG233" i="4"/>
  <c r="BF233" i="4"/>
  <c r="T233" i="4"/>
  <c r="R233" i="4"/>
  <c r="P233" i="4"/>
  <c r="BI229" i="4"/>
  <c r="BH229" i="4"/>
  <c r="BG229" i="4"/>
  <c r="BF229" i="4"/>
  <c r="T229" i="4"/>
  <c r="R229" i="4"/>
  <c r="P229" i="4"/>
  <c r="BI222" i="4"/>
  <c r="BH222" i="4"/>
  <c r="BG222" i="4"/>
  <c r="BF222" i="4"/>
  <c r="T222" i="4"/>
  <c r="R222" i="4"/>
  <c r="P222" i="4"/>
  <c r="BI219" i="4"/>
  <c r="BH219" i="4"/>
  <c r="BG219" i="4"/>
  <c r="BF219" i="4"/>
  <c r="T219" i="4"/>
  <c r="R219" i="4"/>
  <c r="P219" i="4"/>
  <c r="BI215" i="4"/>
  <c r="BH215" i="4"/>
  <c r="BG215" i="4"/>
  <c r="BF215" i="4"/>
  <c r="T215" i="4"/>
  <c r="R215" i="4"/>
  <c r="P215" i="4"/>
  <c r="BI212" i="4"/>
  <c r="BH212" i="4"/>
  <c r="BG212" i="4"/>
  <c r="BF212" i="4"/>
  <c r="T212" i="4"/>
  <c r="R212" i="4"/>
  <c r="P212" i="4"/>
  <c r="BI209" i="4"/>
  <c r="BH209" i="4"/>
  <c r="BG209" i="4"/>
  <c r="BF209" i="4"/>
  <c r="T209" i="4"/>
  <c r="R209" i="4"/>
  <c r="P209" i="4"/>
  <c r="BI207" i="4"/>
  <c r="BH207" i="4"/>
  <c r="BG207" i="4"/>
  <c r="BF207" i="4"/>
  <c r="T207" i="4"/>
  <c r="R207" i="4"/>
  <c r="P207" i="4"/>
  <c r="BI203" i="4"/>
  <c r="BH203" i="4"/>
  <c r="BG203" i="4"/>
  <c r="BF203" i="4"/>
  <c r="T203" i="4"/>
  <c r="R203" i="4"/>
  <c r="P203" i="4"/>
  <c r="BI200" i="4"/>
  <c r="BH200" i="4"/>
  <c r="BG200" i="4"/>
  <c r="BF200" i="4"/>
  <c r="T200" i="4"/>
  <c r="R200" i="4"/>
  <c r="P200" i="4"/>
  <c r="BI198" i="4"/>
  <c r="BH198" i="4"/>
  <c r="BG198" i="4"/>
  <c r="BF198" i="4"/>
  <c r="T198" i="4"/>
  <c r="R198" i="4"/>
  <c r="P198" i="4"/>
  <c r="BI195" i="4"/>
  <c r="BH195" i="4"/>
  <c r="BG195" i="4"/>
  <c r="BF195" i="4"/>
  <c r="T195" i="4"/>
  <c r="R195" i="4"/>
  <c r="P195" i="4"/>
  <c r="BI192" i="4"/>
  <c r="BH192" i="4"/>
  <c r="BG192" i="4"/>
  <c r="BF192" i="4"/>
  <c r="T192" i="4"/>
  <c r="R192" i="4"/>
  <c r="P192" i="4"/>
  <c r="BI190" i="4"/>
  <c r="BH190" i="4"/>
  <c r="BG190" i="4"/>
  <c r="BF190" i="4"/>
  <c r="T190" i="4"/>
  <c r="R190" i="4"/>
  <c r="P190" i="4"/>
  <c r="BI185" i="4"/>
  <c r="BH185" i="4"/>
  <c r="BG185" i="4"/>
  <c r="BF185" i="4"/>
  <c r="T185" i="4"/>
  <c r="R185" i="4"/>
  <c r="P185" i="4"/>
  <c r="BI181" i="4"/>
  <c r="BH181" i="4"/>
  <c r="BG181" i="4"/>
  <c r="BF181" i="4"/>
  <c r="T181" i="4"/>
  <c r="T180" i="4" s="1"/>
  <c r="R181" i="4"/>
  <c r="R180" i="4"/>
  <c r="P181" i="4"/>
  <c r="P180" i="4"/>
  <c r="BI178" i="4"/>
  <c r="BH178" i="4"/>
  <c r="BG178" i="4"/>
  <c r="BF178" i="4"/>
  <c r="T178" i="4"/>
  <c r="R178" i="4"/>
  <c r="P178" i="4"/>
  <c r="BI175" i="4"/>
  <c r="BH175" i="4"/>
  <c r="BG175" i="4"/>
  <c r="BF175" i="4"/>
  <c r="T175" i="4"/>
  <c r="R175" i="4"/>
  <c r="P175" i="4"/>
  <c r="BI172" i="4"/>
  <c r="BH172" i="4"/>
  <c r="BG172" i="4"/>
  <c r="BF172" i="4"/>
  <c r="T172" i="4"/>
  <c r="R172" i="4"/>
  <c r="P172" i="4"/>
  <c r="BI170" i="4"/>
  <c r="BH170" i="4"/>
  <c r="BG170" i="4"/>
  <c r="BF170" i="4"/>
  <c r="T170" i="4"/>
  <c r="R170" i="4"/>
  <c r="P170" i="4"/>
  <c r="BI166" i="4"/>
  <c r="BH166" i="4"/>
  <c r="BG166" i="4"/>
  <c r="BF166" i="4"/>
  <c r="T166" i="4"/>
  <c r="R166" i="4"/>
  <c r="P166" i="4"/>
  <c r="BI161" i="4"/>
  <c r="BH161" i="4"/>
  <c r="BG161" i="4"/>
  <c r="BF161" i="4"/>
  <c r="T161" i="4"/>
  <c r="R161" i="4"/>
  <c r="P161" i="4"/>
  <c r="BI156" i="4"/>
  <c r="BH156" i="4"/>
  <c r="BG156" i="4"/>
  <c r="BF156" i="4"/>
  <c r="T156" i="4"/>
  <c r="R156" i="4"/>
  <c r="P156" i="4"/>
  <c r="BI152" i="4"/>
  <c r="BH152" i="4"/>
  <c r="BG152" i="4"/>
  <c r="BF152" i="4"/>
  <c r="T152" i="4"/>
  <c r="R152" i="4"/>
  <c r="P152" i="4"/>
  <c r="BI148" i="4"/>
  <c r="BH148" i="4"/>
  <c r="BG148" i="4"/>
  <c r="BF148" i="4"/>
  <c r="T148" i="4"/>
  <c r="R148" i="4"/>
  <c r="P148" i="4"/>
  <c r="BI145" i="4"/>
  <c r="BH145" i="4"/>
  <c r="BG145" i="4"/>
  <c r="BF145" i="4"/>
  <c r="T145" i="4"/>
  <c r="R145" i="4"/>
  <c r="P145" i="4"/>
  <c r="BI141" i="4"/>
  <c r="BH141" i="4"/>
  <c r="BG141" i="4"/>
  <c r="BF141" i="4"/>
  <c r="T141" i="4"/>
  <c r="R141" i="4"/>
  <c r="P141" i="4"/>
  <c r="BI137" i="4"/>
  <c r="BH137" i="4"/>
  <c r="BG137" i="4"/>
  <c r="BF137" i="4"/>
  <c r="T137" i="4"/>
  <c r="R137" i="4"/>
  <c r="P137" i="4"/>
  <c r="BI133" i="4"/>
  <c r="BH133" i="4"/>
  <c r="BG133" i="4"/>
  <c r="BF133" i="4"/>
  <c r="T133" i="4"/>
  <c r="R133" i="4"/>
  <c r="P133" i="4"/>
  <c r="BI127" i="4"/>
  <c r="BH127" i="4"/>
  <c r="BG127" i="4"/>
  <c r="BF127" i="4"/>
  <c r="T127" i="4"/>
  <c r="R127" i="4"/>
  <c r="P127" i="4"/>
  <c r="J121" i="4"/>
  <c r="J120" i="4"/>
  <c r="F120" i="4"/>
  <c r="F118" i="4"/>
  <c r="E116" i="4"/>
  <c r="J92" i="4"/>
  <c r="J91" i="4"/>
  <c r="F91" i="4"/>
  <c r="F89" i="4"/>
  <c r="E87" i="4"/>
  <c r="J18" i="4"/>
  <c r="E18" i="4"/>
  <c r="F121" i="4" s="1"/>
  <c r="J17" i="4"/>
  <c r="J12" i="4"/>
  <c r="J89" i="4" s="1"/>
  <c r="E7" i="4"/>
  <c r="E114" i="4"/>
  <c r="J37" i="3"/>
  <c r="J36" i="3"/>
  <c r="AY96" i="1" s="1"/>
  <c r="J35" i="3"/>
  <c r="AX96" i="1" s="1"/>
  <c r="BI284" i="3"/>
  <c r="BH284" i="3"/>
  <c r="BG284" i="3"/>
  <c r="BF284" i="3"/>
  <c r="T284" i="3"/>
  <c r="T283" i="3" s="1"/>
  <c r="R284" i="3"/>
  <c r="R283" i="3" s="1"/>
  <c r="P284" i="3"/>
  <c r="P283" i="3"/>
  <c r="BI281" i="3"/>
  <c r="BH281" i="3"/>
  <c r="BG281" i="3"/>
  <c r="BF281" i="3"/>
  <c r="T281" i="3"/>
  <c r="R281" i="3"/>
  <c r="P281" i="3"/>
  <c r="BI278" i="3"/>
  <c r="BH278" i="3"/>
  <c r="BG278" i="3"/>
  <c r="BF278" i="3"/>
  <c r="T278" i="3"/>
  <c r="R278" i="3"/>
  <c r="P278" i="3"/>
  <c r="BI274" i="3"/>
  <c r="BH274" i="3"/>
  <c r="BG274" i="3"/>
  <c r="BF274" i="3"/>
  <c r="T274" i="3"/>
  <c r="R274" i="3"/>
  <c r="P274" i="3"/>
  <c r="BI271" i="3"/>
  <c r="BH271" i="3"/>
  <c r="BG271" i="3"/>
  <c r="BF271" i="3"/>
  <c r="T271" i="3"/>
  <c r="R271" i="3"/>
  <c r="P271" i="3"/>
  <c r="BI268" i="3"/>
  <c r="BH268" i="3"/>
  <c r="BG268" i="3"/>
  <c r="BF268" i="3"/>
  <c r="T268" i="3"/>
  <c r="R268" i="3"/>
  <c r="P268" i="3"/>
  <c r="BI264" i="3"/>
  <c r="BH264" i="3"/>
  <c r="BG264" i="3"/>
  <c r="BF264" i="3"/>
  <c r="T264" i="3"/>
  <c r="R264" i="3"/>
  <c r="P264" i="3"/>
  <c r="BI260" i="3"/>
  <c r="BH260" i="3"/>
  <c r="BG260" i="3"/>
  <c r="BF260" i="3"/>
  <c r="T260" i="3"/>
  <c r="R260" i="3"/>
  <c r="P260" i="3"/>
  <c r="BI256" i="3"/>
  <c r="BH256" i="3"/>
  <c r="BG256" i="3"/>
  <c r="BF256" i="3"/>
  <c r="T256" i="3"/>
  <c r="R256" i="3"/>
  <c r="P256" i="3"/>
  <c r="BI254" i="3"/>
  <c r="BH254" i="3"/>
  <c r="BG254" i="3"/>
  <c r="BF254" i="3"/>
  <c r="T254" i="3"/>
  <c r="R254" i="3"/>
  <c r="P254" i="3"/>
  <c r="BI252" i="3"/>
  <c r="BH252" i="3"/>
  <c r="BG252" i="3"/>
  <c r="BF252" i="3"/>
  <c r="T252" i="3"/>
  <c r="R252" i="3"/>
  <c r="P252" i="3"/>
  <c r="BI249" i="3"/>
  <c r="BH249" i="3"/>
  <c r="BG249" i="3"/>
  <c r="BF249" i="3"/>
  <c r="T249" i="3"/>
  <c r="R249" i="3"/>
  <c r="P249" i="3"/>
  <c r="BI246" i="3"/>
  <c r="BH246" i="3"/>
  <c r="BG246" i="3"/>
  <c r="BF246" i="3"/>
  <c r="T246" i="3"/>
  <c r="R246" i="3"/>
  <c r="P246" i="3"/>
  <c r="BI243" i="3"/>
  <c r="BH243" i="3"/>
  <c r="BG243" i="3"/>
  <c r="BF243" i="3"/>
  <c r="T243" i="3"/>
  <c r="R243" i="3"/>
  <c r="P243" i="3"/>
  <c r="BI239" i="3"/>
  <c r="BH239" i="3"/>
  <c r="BG239" i="3"/>
  <c r="BF239" i="3"/>
  <c r="T239" i="3"/>
  <c r="R239" i="3"/>
  <c r="P239" i="3"/>
  <c r="BI236" i="3"/>
  <c r="BH236" i="3"/>
  <c r="BG236" i="3"/>
  <c r="BF236" i="3"/>
  <c r="T236" i="3"/>
  <c r="R236" i="3"/>
  <c r="P236" i="3"/>
  <c r="BI233" i="3"/>
  <c r="BH233" i="3"/>
  <c r="BG233" i="3"/>
  <c r="BF233" i="3"/>
  <c r="T233" i="3"/>
  <c r="R233" i="3"/>
  <c r="P233" i="3"/>
  <c r="BI231" i="3"/>
  <c r="BH231" i="3"/>
  <c r="BG231" i="3"/>
  <c r="BF231" i="3"/>
  <c r="T231" i="3"/>
  <c r="R231" i="3"/>
  <c r="P231" i="3"/>
  <c r="BI229" i="3"/>
  <c r="BH229" i="3"/>
  <c r="BG229" i="3"/>
  <c r="BF229" i="3"/>
  <c r="T229" i="3"/>
  <c r="R229" i="3"/>
  <c r="P229" i="3"/>
  <c r="BI227" i="3"/>
  <c r="BH227" i="3"/>
  <c r="BG227" i="3"/>
  <c r="BF227" i="3"/>
  <c r="T227" i="3"/>
  <c r="R227" i="3"/>
  <c r="P227" i="3"/>
  <c r="BI225" i="3"/>
  <c r="BH225" i="3"/>
  <c r="BG225" i="3"/>
  <c r="BF225" i="3"/>
  <c r="T225" i="3"/>
  <c r="R225" i="3"/>
  <c r="P225" i="3"/>
  <c r="BI223" i="3"/>
  <c r="BH223" i="3"/>
  <c r="BG223" i="3"/>
  <c r="BF223" i="3"/>
  <c r="T223" i="3"/>
  <c r="R223" i="3"/>
  <c r="P223" i="3"/>
  <c r="BI221" i="3"/>
  <c r="BH221" i="3"/>
  <c r="BG221" i="3"/>
  <c r="BF221" i="3"/>
  <c r="T221" i="3"/>
  <c r="R221" i="3"/>
  <c r="P221" i="3"/>
  <c r="BI219" i="3"/>
  <c r="BH219" i="3"/>
  <c r="BG219" i="3"/>
  <c r="BF219" i="3"/>
  <c r="T219" i="3"/>
  <c r="R219" i="3"/>
  <c r="P219" i="3"/>
  <c r="BI217" i="3"/>
  <c r="BH217" i="3"/>
  <c r="BG217" i="3"/>
  <c r="BF217" i="3"/>
  <c r="T217" i="3"/>
  <c r="R217" i="3"/>
  <c r="P217" i="3"/>
  <c r="BI214" i="3"/>
  <c r="BH214" i="3"/>
  <c r="BG214" i="3"/>
  <c r="BF214" i="3"/>
  <c r="T214" i="3"/>
  <c r="R214" i="3"/>
  <c r="P214" i="3"/>
  <c r="BI212" i="3"/>
  <c r="BH212" i="3"/>
  <c r="BG212" i="3"/>
  <c r="BF212" i="3"/>
  <c r="T212" i="3"/>
  <c r="R212" i="3"/>
  <c r="P212" i="3"/>
  <c r="BI209" i="3"/>
  <c r="BH209" i="3"/>
  <c r="BG209" i="3"/>
  <c r="BF209" i="3"/>
  <c r="T209" i="3"/>
  <c r="R209" i="3"/>
  <c r="P209" i="3"/>
  <c r="BI206" i="3"/>
  <c r="BH206" i="3"/>
  <c r="BG206" i="3"/>
  <c r="BF206" i="3"/>
  <c r="T206" i="3"/>
  <c r="R206" i="3"/>
  <c r="P206" i="3"/>
  <c r="BI203" i="3"/>
  <c r="BH203" i="3"/>
  <c r="BG203" i="3"/>
  <c r="BF203" i="3"/>
  <c r="T203" i="3"/>
  <c r="R203" i="3"/>
  <c r="P203" i="3"/>
  <c r="BI199" i="3"/>
  <c r="BH199" i="3"/>
  <c r="BG199" i="3"/>
  <c r="BF199" i="3"/>
  <c r="T199" i="3"/>
  <c r="T198" i="3" s="1"/>
  <c r="R199" i="3"/>
  <c r="R198" i="3" s="1"/>
  <c r="P199" i="3"/>
  <c r="P198" i="3"/>
  <c r="BI194" i="3"/>
  <c r="BH194" i="3"/>
  <c r="BG194" i="3"/>
  <c r="BF194" i="3"/>
  <c r="T194" i="3"/>
  <c r="T193" i="3"/>
  <c r="R194" i="3"/>
  <c r="R193" i="3" s="1"/>
  <c r="P194" i="3"/>
  <c r="P193" i="3" s="1"/>
  <c r="BI190" i="3"/>
  <c r="BH190" i="3"/>
  <c r="BG190" i="3"/>
  <c r="BF190" i="3"/>
  <c r="T190" i="3"/>
  <c r="T189" i="3" s="1"/>
  <c r="R190" i="3"/>
  <c r="R189" i="3"/>
  <c r="P190" i="3"/>
  <c r="P189" i="3" s="1"/>
  <c r="BI185" i="3"/>
  <c r="BH185" i="3"/>
  <c r="BG185" i="3"/>
  <c r="BF185" i="3"/>
  <c r="T185" i="3"/>
  <c r="R185" i="3"/>
  <c r="P185" i="3"/>
  <c r="BI182" i="3"/>
  <c r="BH182" i="3"/>
  <c r="BG182" i="3"/>
  <c r="BF182" i="3"/>
  <c r="T182" i="3"/>
  <c r="R182" i="3"/>
  <c r="P182" i="3"/>
  <c r="BI176" i="3"/>
  <c r="BH176" i="3"/>
  <c r="BG176" i="3"/>
  <c r="BF176" i="3"/>
  <c r="T176" i="3"/>
  <c r="R176" i="3"/>
  <c r="P176" i="3"/>
  <c r="BI170" i="3"/>
  <c r="BH170" i="3"/>
  <c r="BG170" i="3"/>
  <c r="BF170" i="3"/>
  <c r="T170" i="3"/>
  <c r="R170" i="3"/>
  <c r="P170" i="3"/>
  <c r="BI166" i="3"/>
  <c r="BH166" i="3"/>
  <c r="BG166" i="3"/>
  <c r="BF166" i="3"/>
  <c r="T166" i="3"/>
  <c r="R166" i="3"/>
  <c r="P166" i="3"/>
  <c r="BI162" i="3"/>
  <c r="BH162" i="3"/>
  <c r="BG162" i="3"/>
  <c r="BF162" i="3"/>
  <c r="T162" i="3"/>
  <c r="R162" i="3"/>
  <c r="P162" i="3"/>
  <c r="BI156" i="3"/>
  <c r="BH156" i="3"/>
  <c r="BG156" i="3"/>
  <c r="BF156" i="3"/>
  <c r="T156" i="3"/>
  <c r="R156" i="3"/>
  <c r="P156" i="3"/>
  <c r="BI152" i="3"/>
  <c r="BH152" i="3"/>
  <c r="BG152" i="3"/>
  <c r="BF152" i="3"/>
  <c r="T152" i="3"/>
  <c r="R152" i="3"/>
  <c r="P152" i="3"/>
  <c r="BI145" i="3"/>
  <c r="BH145" i="3"/>
  <c r="BG145" i="3"/>
  <c r="BF145" i="3"/>
  <c r="T145" i="3"/>
  <c r="R145" i="3"/>
  <c r="P145" i="3"/>
  <c r="BI138" i="3"/>
  <c r="BH138" i="3"/>
  <c r="BG138" i="3"/>
  <c r="BF138" i="3"/>
  <c r="T138" i="3"/>
  <c r="R138" i="3"/>
  <c r="P138" i="3"/>
  <c r="BI135" i="3"/>
  <c r="BH135" i="3"/>
  <c r="BG135" i="3"/>
  <c r="BF135" i="3"/>
  <c r="T135" i="3"/>
  <c r="R135" i="3"/>
  <c r="P135" i="3"/>
  <c r="BI132" i="3"/>
  <c r="BH132" i="3"/>
  <c r="BG132" i="3"/>
  <c r="BF132" i="3"/>
  <c r="T132" i="3"/>
  <c r="R132" i="3"/>
  <c r="P132" i="3"/>
  <c r="BI129" i="3"/>
  <c r="BH129" i="3"/>
  <c r="BG129" i="3"/>
  <c r="BF129" i="3"/>
  <c r="T129" i="3"/>
  <c r="R129" i="3"/>
  <c r="P129" i="3"/>
  <c r="J123" i="3"/>
  <c r="J122" i="3"/>
  <c r="F122" i="3"/>
  <c r="F120" i="3"/>
  <c r="E118" i="3"/>
  <c r="J92" i="3"/>
  <c r="J91" i="3"/>
  <c r="F91" i="3"/>
  <c r="F89" i="3"/>
  <c r="E87" i="3"/>
  <c r="J18" i="3"/>
  <c r="E18" i="3"/>
  <c r="F123" i="3" s="1"/>
  <c r="J17" i="3"/>
  <c r="J12" i="3"/>
  <c r="J89" i="3" s="1"/>
  <c r="E7" i="3"/>
  <c r="E85" i="3"/>
  <c r="J37" i="2"/>
  <c r="J36" i="2"/>
  <c r="AY95" i="1"/>
  <c r="J35" i="2"/>
  <c r="AX95" i="1"/>
  <c r="BI150" i="2"/>
  <c r="BH150" i="2"/>
  <c r="BG150" i="2"/>
  <c r="BF150" i="2"/>
  <c r="T150" i="2"/>
  <c r="T149" i="2" s="1"/>
  <c r="R150" i="2"/>
  <c r="R149" i="2" s="1"/>
  <c r="P150" i="2"/>
  <c r="P149" i="2"/>
  <c r="BI146" i="2"/>
  <c r="BH146" i="2"/>
  <c r="BG146" i="2"/>
  <c r="BF146" i="2"/>
  <c r="T146" i="2"/>
  <c r="T145" i="2"/>
  <c r="R146" i="2"/>
  <c r="R145" i="2" s="1"/>
  <c r="P146" i="2"/>
  <c r="P145" i="2" s="1"/>
  <c r="BI142" i="2"/>
  <c r="BH142" i="2"/>
  <c r="BG142" i="2"/>
  <c r="BF142" i="2"/>
  <c r="T142" i="2"/>
  <c r="T141" i="2" s="1"/>
  <c r="R142" i="2"/>
  <c r="R141" i="2"/>
  <c r="P142" i="2"/>
  <c r="P141" i="2" s="1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BI133" i="2"/>
  <c r="BH133" i="2"/>
  <c r="BG133" i="2"/>
  <c r="BF133" i="2"/>
  <c r="T133" i="2"/>
  <c r="R133" i="2"/>
  <c r="P133" i="2"/>
  <c r="BI131" i="2"/>
  <c r="BH131" i="2"/>
  <c r="BG131" i="2"/>
  <c r="BF131" i="2"/>
  <c r="T131" i="2"/>
  <c r="R131" i="2"/>
  <c r="P131" i="2"/>
  <c r="BI128" i="2"/>
  <c r="BH128" i="2"/>
  <c r="BG128" i="2"/>
  <c r="BF128" i="2"/>
  <c r="T128" i="2"/>
  <c r="R128" i="2"/>
  <c r="P128" i="2"/>
  <c r="BI125" i="2"/>
  <c r="BH125" i="2"/>
  <c r="BG125" i="2"/>
  <c r="BF125" i="2"/>
  <c r="T125" i="2"/>
  <c r="R125" i="2"/>
  <c r="P125" i="2"/>
  <c r="J119" i="2"/>
  <c r="J118" i="2"/>
  <c r="F118" i="2"/>
  <c r="F116" i="2"/>
  <c r="E114" i="2"/>
  <c r="J92" i="2"/>
  <c r="J91" i="2"/>
  <c r="F91" i="2"/>
  <c r="F89" i="2"/>
  <c r="E87" i="2"/>
  <c r="J18" i="2"/>
  <c r="E18" i="2"/>
  <c r="F119" i="2" s="1"/>
  <c r="J17" i="2"/>
  <c r="J12" i="2"/>
  <c r="J116" i="2" s="1"/>
  <c r="E7" i="2"/>
  <c r="E85" i="2" s="1"/>
  <c r="L90" i="1"/>
  <c r="AM90" i="1"/>
  <c r="AM89" i="1"/>
  <c r="L89" i="1"/>
  <c r="AM87" i="1"/>
  <c r="L87" i="1"/>
  <c r="L85" i="1"/>
  <c r="L84" i="1"/>
  <c r="BK242" i="4"/>
  <c r="J203" i="4"/>
  <c r="BK178" i="4"/>
  <c r="BK170" i="4"/>
  <c r="J166" i="4"/>
  <c r="BK161" i="4"/>
  <c r="J145" i="4"/>
  <c r="J264" i="3"/>
  <c r="BK239" i="3"/>
  <c r="J227" i="3"/>
  <c r="BK223" i="3"/>
  <c r="BK217" i="3"/>
  <c r="BK156" i="3"/>
  <c r="BK152" i="3"/>
  <c r="BK145" i="3"/>
  <c r="BK138" i="3"/>
  <c r="J139" i="2"/>
  <c r="J242" i="4"/>
  <c r="J238" i="4"/>
  <c r="BK233" i="4"/>
  <c r="BK212" i="4"/>
  <c r="BK207" i="4"/>
  <c r="BK195" i="4"/>
  <c r="BK192" i="4"/>
  <c r="J185" i="4"/>
  <c r="BK181" i="4"/>
  <c r="BK141" i="4"/>
  <c r="J252" i="3"/>
  <c r="J219" i="4"/>
  <c r="J215" i="4"/>
  <c r="J192" i="4"/>
  <c r="J175" i="4"/>
  <c r="BK145" i="4"/>
  <c r="J254" i="3"/>
  <c r="J246" i="3"/>
  <c r="J229" i="4"/>
  <c r="J198" i="4"/>
  <c r="J181" i="4"/>
  <c r="J141" i="4"/>
  <c r="BK133" i="4"/>
  <c r="BK127" i="4"/>
  <c r="J256" i="3"/>
  <c r="BK246" i="3"/>
  <c r="J243" i="3"/>
  <c r="J225" i="3"/>
  <c r="J223" i="3"/>
  <c r="BK221" i="3"/>
  <c r="J219" i="3"/>
  <c r="BK166" i="3"/>
  <c r="J152" i="3"/>
  <c r="J145" i="3"/>
  <c r="J132" i="3"/>
  <c r="J129" i="3"/>
  <c r="J135" i="2"/>
  <c r="BK128" i="2"/>
  <c r="J252" i="4"/>
  <c r="J248" i="4"/>
  <c r="BK245" i="4"/>
  <c r="BK236" i="4"/>
  <c r="J178" i="4"/>
  <c r="BK249" i="3"/>
  <c r="BK231" i="3"/>
  <c r="BK212" i="3"/>
  <c r="J206" i="3"/>
  <c r="BK203" i="3"/>
  <c r="J182" i="3"/>
  <c r="BK215" i="4"/>
  <c r="J212" i="4"/>
  <c r="BK209" i="4"/>
  <c r="BK190" i="4"/>
  <c r="BK172" i="4"/>
  <c r="BK166" i="4"/>
  <c r="J156" i="4"/>
  <c r="BK152" i="4"/>
  <c r="BK284" i="3"/>
  <c r="J236" i="3"/>
  <c r="J209" i="3"/>
  <c r="J190" i="3"/>
  <c r="J131" i="2"/>
  <c r="J128" i="2"/>
  <c r="BK125" i="2"/>
  <c r="J245" i="4"/>
  <c r="BK238" i="4"/>
  <c r="BK229" i="4"/>
  <c r="J222" i="4"/>
  <c r="J200" i="4"/>
  <c r="J195" i="4"/>
  <c r="J161" i="4"/>
  <c r="BK156" i="4"/>
  <c r="J260" i="3"/>
  <c r="BK256" i="3"/>
  <c r="BK135" i="3"/>
  <c r="BK150" i="2"/>
  <c r="J125" i="2"/>
  <c r="J278" i="3"/>
  <c r="BK268" i="3"/>
  <c r="BK260" i="3"/>
  <c r="BK254" i="3"/>
  <c r="BK233" i="3"/>
  <c r="BK225" i="3"/>
  <c r="BK219" i="3"/>
  <c r="J214" i="3"/>
  <c r="J212" i="3"/>
  <c r="J199" i="3"/>
  <c r="J194" i="3"/>
  <c r="BK185" i="3"/>
  <c r="BK182" i="3"/>
  <c r="J176" i="3"/>
  <c r="J166" i="3"/>
  <c r="J162" i="3"/>
  <c r="J146" i="2"/>
  <c r="J233" i="4"/>
  <c r="BK203" i="4"/>
  <c r="BK200" i="4"/>
  <c r="BK137" i="4"/>
  <c r="J281" i="3"/>
  <c r="BK278" i="3"/>
  <c r="J271" i="3"/>
  <c r="BK214" i="3"/>
  <c r="BK206" i="3"/>
  <c r="J203" i="3"/>
  <c r="BK199" i="3"/>
  <c r="BK194" i="3"/>
  <c r="BK190" i="3"/>
  <c r="J185" i="3"/>
  <c r="BK142" i="2"/>
  <c r="BK137" i="2"/>
  <c r="BK219" i="4"/>
  <c r="BK198" i="4"/>
  <c r="J190" i="4"/>
  <c r="BK175" i="4"/>
  <c r="J172" i="4"/>
  <c r="BK243" i="3"/>
  <c r="J221" i="3"/>
  <c r="J217" i="3"/>
  <c r="BK170" i="3"/>
  <c r="J135" i="3"/>
  <c r="J150" i="2"/>
  <c r="BK146" i="2"/>
  <c r="BK131" i="2"/>
  <c r="BK252" i="4"/>
  <c r="BK248" i="4"/>
  <c r="BK222" i="4"/>
  <c r="J170" i="4"/>
  <c r="J148" i="4"/>
  <c r="J284" i="3"/>
  <c r="BK281" i="3"/>
  <c r="J274" i="3"/>
  <c r="BK271" i="3"/>
  <c r="BK252" i="3"/>
  <c r="BK236" i="3"/>
  <c r="J229" i="3"/>
  <c r="BK227" i="3"/>
  <c r="BK209" i="3"/>
  <c r="J170" i="3"/>
  <c r="BK162" i="3"/>
  <c r="J138" i="3"/>
  <c r="BK132" i="3"/>
  <c r="BK129" i="3"/>
  <c r="J142" i="2"/>
  <c r="BK139" i="2"/>
  <c r="BK135" i="2"/>
  <c r="BK133" i="2"/>
  <c r="J236" i="4"/>
  <c r="J209" i="4"/>
  <c r="J207" i="4"/>
  <c r="BK185" i="4"/>
  <c r="J152" i="4"/>
  <c r="BK148" i="4"/>
  <c r="J137" i="4"/>
  <c r="J133" i="4"/>
  <c r="J127" i="4"/>
  <c r="BK274" i="3"/>
  <c r="J268" i="3"/>
  <c r="BK264" i="3"/>
  <c r="J249" i="3"/>
  <c r="J239" i="3"/>
  <c r="J233" i="3"/>
  <c r="J231" i="3"/>
  <c r="BK229" i="3"/>
  <c r="BK176" i="3"/>
  <c r="J156" i="3"/>
  <c r="J137" i="2"/>
  <c r="J133" i="2"/>
  <c r="AS94" i="1"/>
  <c r="BK130" i="2" l="1"/>
  <c r="J130" i="2" s="1"/>
  <c r="J99" i="2" s="1"/>
  <c r="BK128" i="3"/>
  <c r="T259" i="3"/>
  <c r="P128" i="3"/>
  <c r="R242" i="3"/>
  <c r="P130" i="2"/>
  <c r="BK165" i="3"/>
  <c r="J165" i="3" s="1"/>
  <c r="J99" i="3" s="1"/>
  <c r="P259" i="3"/>
  <c r="R128" i="3"/>
  <c r="BK259" i="3"/>
  <c r="J259" i="3" s="1"/>
  <c r="J105" i="3" s="1"/>
  <c r="R130" i="2"/>
  <c r="T128" i="3"/>
  <c r="BK124" i="2"/>
  <c r="J124" i="2"/>
  <c r="J98" i="2" s="1"/>
  <c r="R259" i="3"/>
  <c r="P126" i="4"/>
  <c r="R169" i="4"/>
  <c r="T130" i="2"/>
  <c r="T123" i="2" s="1"/>
  <c r="T122" i="2" s="1"/>
  <c r="P151" i="4"/>
  <c r="T124" i="2"/>
  <c r="T165" i="3"/>
  <c r="P242" i="3"/>
  <c r="BK151" i="4"/>
  <c r="J151" i="4" s="1"/>
  <c r="J99" i="4" s="1"/>
  <c r="BK169" i="4"/>
  <c r="J169" i="4" s="1"/>
  <c r="J100" i="4" s="1"/>
  <c r="T184" i="4"/>
  <c r="P124" i="2"/>
  <c r="P123" i="2"/>
  <c r="P122" i="2" s="1"/>
  <c r="AU95" i="1" s="1"/>
  <c r="BK202" i="3"/>
  <c r="J202" i="3"/>
  <c r="J103" i="3" s="1"/>
  <c r="BK242" i="3"/>
  <c r="J242" i="3"/>
  <c r="J104" i="3" s="1"/>
  <c r="R126" i="4"/>
  <c r="T169" i="4"/>
  <c r="P184" i="4"/>
  <c r="P165" i="3"/>
  <c r="R202" i="3"/>
  <c r="R151" i="4"/>
  <c r="BK184" i="4"/>
  <c r="J184" i="4"/>
  <c r="J103" i="4" s="1"/>
  <c r="P211" i="4"/>
  <c r="R165" i="3"/>
  <c r="T202" i="3"/>
  <c r="BK126" i="4"/>
  <c r="T151" i="4"/>
  <c r="R184" i="4"/>
  <c r="R211" i="4"/>
  <c r="R124" i="2"/>
  <c r="R123" i="2"/>
  <c r="R122" i="2" s="1"/>
  <c r="P202" i="3"/>
  <c r="T242" i="3"/>
  <c r="T126" i="4"/>
  <c r="T125" i="4"/>
  <c r="P169" i="4"/>
  <c r="BK211" i="4"/>
  <c r="J211" i="4" s="1"/>
  <c r="J104" i="4" s="1"/>
  <c r="T211" i="4"/>
  <c r="J89" i="2"/>
  <c r="BE135" i="3"/>
  <c r="BE190" i="3"/>
  <c r="BE206" i="3"/>
  <c r="BE271" i="3"/>
  <c r="BE274" i="3"/>
  <c r="J118" i="4"/>
  <c r="BK141" i="2"/>
  <c r="J141" i="2"/>
  <c r="J100" i="2" s="1"/>
  <c r="E116" i="3"/>
  <c r="BE176" i="3"/>
  <c r="BE278" i="3"/>
  <c r="BK189" i="3"/>
  <c r="J189" i="3" s="1"/>
  <c r="J100" i="3" s="1"/>
  <c r="BE137" i="4"/>
  <c r="BE172" i="4"/>
  <c r="BE181" i="4"/>
  <c r="BE207" i="4"/>
  <c r="BE238" i="4"/>
  <c r="BE142" i="2"/>
  <c r="F92" i="3"/>
  <c r="BE152" i="3"/>
  <c r="BE199" i="3"/>
  <c r="BE203" i="3"/>
  <c r="BE231" i="3"/>
  <c r="BE236" i="3"/>
  <c r="BE256" i="3"/>
  <c r="E85" i="4"/>
  <c r="BE127" i="4"/>
  <c r="BE141" i="4"/>
  <c r="BE152" i="4"/>
  <c r="BE166" i="4"/>
  <c r="BE200" i="4"/>
  <c r="BE222" i="4"/>
  <c r="F92" i="2"/>
  <c r="BE162" i="3"/>
  <c r="BE166" i="3"/>
  <c r="BE217" i="3"/>
  <c r="BE268" i="3"/>
  <c r="BE148" i="4"/>
  <c r="BE198" i="4"/>
  <c r="BE125" i="2"/>
  <c r="BE133" i="2"/>
  <c r="BE139" i="2"/>
  <c r="J120" i="3"/>
  <c r="BE221" i="3"/>
  <c r="BE239" i="3"/>
  <c r="BE246" i="3"/>
  <c r="BE260" i="3"/>
  <c r="BE284" i="3"/>
  <c r="BE135" i="2"/>
  <c r="BK149" i="2"/>
  <c r="J149" i="2"/>
  <c r="J102" i="2" s="1"/>
  <c r="BE138" i="3"/>
  <c r="BE156" i="3"/>
  <c r="BE243" i="3"/>
  <c r="BE249" i="3"/>
  <c r="BE175" i="4"/>
  <c r="BE192" i="4"/>
  <c r="BE212" i="4"/>
  <c r="BE215" i="4"/>
  <c r="BE236" i="4"/>
  <c r="BE242" i="4"/>
  <c r="BE245" i="4"/>
  <c r="BE248" i="4"/>
  <c r="BE252" i="4"/>
  <c r="BE146" i="2"/>
  <c r="BE132" i="3"/>
  <c r="BE145" i="3"/>
  <c r="BE223" i="3"/>
  <c r="BE225" i="3"/>
  <c r="BE252" i="3"/>
  <c r="BE254" i="3"/>
  <c r="BE264" i="3"/>
  <c r="BE281" i="3"/>
  <c r="BK180" i="4"/>
  <c r="J180" i="4" s="1"/>
  <c r="J101" i="4" s="1"/>
  <c r="E112" i="2"/>
  <c r="BE129" i="3"/>
  <c r="BE185" i="3"/>
  <c r="BE194" i="3"/>
  <c r="BK193" i="3"/>
  <c r="J193" i="3" s="1"/>
  <c r="J101" i="3" s="1"/>
  <c r="BK198" i="3"/>
  <c r="J198" i="3"/>
  <c r="J102" i="3"/>
  <c r="BE185" i="4"/>
  <c r="BE219" i="4"/>
  <c r="BE229" i="4"/>
  <c r="BE137" i="2"/>
  <c r="BE170" i="3"/>
  <c r="BE182" i="3"/>
  <c r="BE229" i="3"/>
  <c r="BE233" i="3"/>
  <c r="BE145" i="4"/>
  <c r="BE170" i="4"/>
  <c r="BE190" i="4"/>
  <c r="BE203" i="4"/>
  <c r="BE214" i="3"/>
  <c r="BE219" i="3"/>
  <c r="BE161" i="4"/>
  <c r="BE178" i="4"/>
  <c r="BE209" i="4"/>
  <c r="BE233" i="4"/>
  <c r="BE212" i="3"/>
  <c r="BE227" i="3"/>
  <c r="BK283" i="3"/>
  <c r="J283" i="3" s="1"/>
  <c r="J106" i="3" s="1"/>
  <c r="BE133" i="4"/>
  <c r="BE156" i="4"/>
  <c r="BE128" i="2"/>
  <c r="BE131" i="2"/>
  <c r="BE150" i="2"/>
  <c r="BK145" i="2"/>
  <c r="J145" i="2" s="1"/>
  <c r="J101" i="2" s="1"/>
  <c r="BE209" i="3"/>
  <c r="F92" i="4"/>
  <c r="BE195" i="4"/>
  <c r="F36" i="2"/>
  <c r="BC95" i="1"/>
  <c r="F34" i="3"/>
  <c r="BA96" i="1"/>
  <c r="J34" i="3"/>
  <c r="AW96" i="1" s="1"/>
  <c r="J34" i="2"/>
  <c r="AW95" i="1" s="1"/>
  <c r="J34" i="4"/>
  <c r="AW97" i="1" s="1"/>
  <c r="F36" i="4"/>
  <c r="BC97" i="1" s="1"/>
  <c r="F37" i="4"/>
  <c r="BD97" i="1"/>
  <c r="F36" i="3"/>
  <c r="BC96" i="1"/>
  <c r="F37" i="2"/>
  <c r="BD95" i="1" s="1"/>
  <c r="F34" i="2"/>
  <c r="BA95" i="1" s="1"/>
  <c r="F37" i="3"/>
  <c r="BD96" i="1" s="1"/>
  <c r="F34" i="4"/>
  <c r="BA97" i="1" s="1"/>
  <c r="F35" i="2"/>
  <c r="BB95" i="1"/>
  <c r="F35" i="3"/>
  <c r="BB96" i="1"/>
  <c r="F35" i="4"/>
  <c r="BB97" i="1" s="1"/>
  <c r="T183" i="4" l="1"/>
  <c r="T124" i="4"/>
  <c r="R125" i="4"/>
  <c r="P127" i="3"/>
  <c r="P126" i="3" s="1"/>
  <c r="AU96" i="1" s="1"/>
  <c r="R183" i="4"/>
  <c r="BK125" i="4"/>
  <c r="P183" i="4"/>
  <c r="T127" i="3"/>
  <c r="T126" i="3"/>
  <c r="P125" i="4"/>
  <c r="P124" i="4"/>
  <c r="AU97" i="1"/>
  <c r="R127" i="3"/>
  <c r="R126" i="3"/>
  <c r="BK127" i="3"/>
  <c r="J127" i="3"/>
  <c r="J97" i="3"/>
  <c r="BK123" i="2"/>
  <c r="J123" i="2"/>
  <c r="J97" i="2"/>
  <c r="J126" i="4"/>
  <c r="J98" i="4"/>
  <c r="J128" i="3"/>
  <c r="J98" i="3"/>
  <c r="BK183" i="4"/>
  <c r="J183" i="4"/>
  <c r="J102" i="4"/>
  <c r="F33" i="3"/>
  <c r="AZ96" i="1" s="1"/>
  <c r="BC94" i="1"/>
  <c r="AY94" i="1"/>
  <c r="BB94" i="1"/>
  <c r="AX94" i="1"/>
  <c r="J33" i="4"/>
  <c r="AV97" i="1" s="1"/>
  <c r="AT97" i="1" s="1"/>
  <c r="BA94" i="1"/>
  <c r="W30" i="1" s="1"/>
  <c r="BD94" i="1"/>
  <c r="W33" i="1"/>
  <c r="F33" i="2"/>
  <c r="AZ95" i="1"/>
  <c r="J33" i="2"/>
  <c r="AV95" i="1"/>
  <c r="AT95" i="1"/>
  <c r="F33" i="4"/>
  <c r="AZ97" i="1" s="1"/>
  <c r="J33" i="3"/>
  <c r="AV96" i="1" s="1"/>
  <c r="AT96" i="1" s="1"/>
  <c r="BK124" i="4" l="1"/>
  <c r="J124" i="4" s="1"/>
  <c r="J30" i="4" s="1"/>
  <c r="AG97" i="1" s="1"/>
  <c r="AN97" i="1" s="1"/>
  <c r="R124" i="4"/>
  <c r="BK122" i="2"/>
  <c r="J122" i="2"/>
  <c r="BK126" i="3"/>
  <c r="J126" i="3"/>
  <c r="J96" i="3"/>
  <c r="J125" i="4"/>
  <c r="J97" i="4"/>
  <c r="AZ94" i="1"/>
  <c r="AV94" i="1" s="1"/>
  <c r="AK29" i="1" s="1"/>
  <c r="W32" i="1"/>
  <c r="J30" i="2"/>
  <c r="AG95" i="1"/>
  <c r="AN95" i="1"/>
  <c r="W31" i="1"/>
  <c r="AW94" i="1"/>
  <c r="AK30" i="1" s="1"/>
  <c r="AU94" i="1"/>
  <c r="J96" i="2" l="1"/>
  <c r="J39" i="4"/>
  <c r="J96" i="4"/>
  <c r="J39" i="2"/>
  <c r="W29" i="1"/>
  <c r="J30" i="3"/>
  <c r="AG96" i="1" s="1"/>
  <c r="AN96" i="1" s="1"/>
  <c r="AT94" i="1"/>
  <c r="J39" i="3" l="1"/>
  <c r="AG94" i="1"/>
  <c r="AK26" i="1" s="1"/>
  <c r="AK35" i="1" s="1"/>
  <c r="AN94" i="1" l="1"/>
</calcChain>
</file>

<file path=xl/sharedStrings.xml><?xml version="1.0" encoding="utf-8"?>
<sst xmlns="http://schemas.openxmlformats.org/spreadsheetml/2006/main" count="3029" uniqueCount="599">
  <si>
    <t>Export Komplet</t>
  </si>
  <si>
    <t/>
  </si>
  <si>
    <t>2.0</t>
  </si>
  <si>
    <t>ZAMOK</t>
  </si>
  <si>
    <t>False</t>
  </si>
  <si>
    <t>{741fc9c3-87bb-4de9-b20d-82d41af52320}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</si>
  <si>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</si>
  <si>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</si>
  <si>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</si>
  <si>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</si>
  <si>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</si>
  <si>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</si>
  <si>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</si>
  <si>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</si>
  <si>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2021-10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</si>
  <si>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</si>
  <si>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</si>
  <si>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Vltava, VD Smíchov, ř.km 53,5-53,7 - DPK - oprava pochozích plat</t>
  </si>
  <si>
    <t>KSO:</t>
  </si>
  <si>
    <t>CC-CZ:</t>
  </si>
  <si>
    <t>Místo:</t>
  </si>
  <si>
    <t>VD Smíchov</t>
  </si>
  <si>
    <t>Datum:</t>
  </si>
  <si>
    <t>7. 6. 2021</t>
  </si>
  <si>
    <t>Zadavatel:</t>
  </si>
  <si>
    <t>IČ:</t>
  </si>
  <si>
    <t>70889953</t>
  </si>
  <si>
    <t>Povodí Vltavy, s.p.</t>
  </si>
  <si>
    <t>DIČ:</t>
  </si>
  <si>
    <t>Uchazeč:</t>
  </si>
  <si>
    <t>Vyplň údaj</t>
  </si>
  <si>
    <t>Projektant:</t>
  </si>
  <si>
    <t>05645328</t>
  </si>
  <si>
    <t>Ing. Milada Klimešová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</si>
  <si>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</si>
  <si>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</si>
  <si>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</si>
  <si>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</si>
  <si>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</si>
  <si>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</si>
  <si>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</si>
  <si>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</si>
  <si>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</si>
  <si>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</si>
  <si>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</si>
  <si>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</si>
  <si>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</si>
  <si>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</si>
  <si>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</si>
  <si>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</si>
  <si>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</si>
  <si>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</si>
  <si>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</si>
  <si>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</si>
  <si>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</si>
  <si>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</si>
  <si>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</si>
  <si>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</si>
  <si>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</si>
  <si>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</si>
  <si>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</si>
  <si>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</si>
  <si>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</si>
  <si>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</si>
  <si>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</si>
  <si>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</si>
  <si>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</si>
  <si>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</si>
  <si>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</si>
  <si>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</si>
  <si>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</si>
  <si>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</si>
  <si>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</si>
  <si>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</si>
  <si>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</si>
  <si>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</si>
  <si>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</si>
  <si>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</si>
  <si>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</si>
  <si>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</si>
  <si>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</si>
  <si>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</si>
  <si>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</t>
  </si>
  <si>
    <t>VRN</t>
  </si>
  <si>
    <t>STA</t>
  </si>
  <si>
    <t>1</t>
  </si>
  <si>
    <t>{7687d73c-6ee9-429b-9ec3-b0075cd9bcac}</t>
  </si>
  <si>
    <t>2</t>
  </si>
  <si>
    <t>01</t>
  </si>
  <si>
    <t>SO1 - Oprava plata</t>
  </si>
  <si>
    <t>{b7b93e48-86f8-44b1-bc39-bc072e623e05}</t>
  </si>
  <si>
    <t>02</t>
  </si>
  <si>
    <t>SO2 - Multifunkční kanál</t>
  </si>
  <si>
    <t>{57661c02-e90e-4a82-b563-6dc69d732b12}</t>
  </si>
  <si>
    <t>KRYCÍ LIST SOUPISU PRACÍ</t>
  </si>
  <si>
    <t>Objekt:</t>
  </si>
  <si>
    <t>00 - VRN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</si>
  <si>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</si>
  <si>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</si>
  <si>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</si>
  <si>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</si>
  <si>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</si>
  <si>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</si>
  <si>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</si>
  <si>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</si>
  <si>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</si>
  <si>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</si>
  <si>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</si>
  <si>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</si>
  <si>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</si>
  <si>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</si>
  <si>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</si>
  <si>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</si>
  <si>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</si>
  <si>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</si>
  <si>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</si>
  <si>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</si>
  <si>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</si>
  <si>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</si>
  <si>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</si>
  <si>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</si>
  <si>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</si>
  <si>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</si>
  <si>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</si>
  <si>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</si>
  <si>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</si>
  <si>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</si>
  <si>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013002002_R</t>
  </si>
  <si>
    <t>Zpracování Povodňového plánu</t>
  </si>
  <si>
    <t>kpl</t>
  </si>
  <si>
    <t>1024</t>
  </si>
  <si>
    <t>1283855733</t>
  </si>
  <si>
    <t>PP</t>
  </si>
  <si>
    <t>P</t>
  </si>
  <si>
    <t>Poznámka k položce:_x000D_
- včetně doplnění a aktualizace</t>
  </si>
  <si>
    <t>013002005_R</t>
  </si>
  <si>
    <t>Pasport budov a dotčených a přilehlých objektů</t>
  </si>
  <si>
    <t>-1904460159</t>
  </si>
  <si>
    <t>VRN3</t>
  </si>
  <si>
    <t>Zařízení staveniště</t>
  </si>
  <si>
    <t>3</t>
  </si>
  <si>
    <t>031203000_R</t>
  </si>
  <si>
    <t>Příprava staveniště</t>
  </si>
  <si>
    <t>-534029947</t>
  </si>
  <si>
    <t xml:space="preserve">Příprava staveniště, včetně skládek apod.
</t>
  </si>
  <si>
    <t>4</t>
  </si>
  <si>
    <t>032103000</t>
  </si>
  <si>
    <t>Náklady na stavební buňky</t>
  </si>
  <si>
    <t>-1616167991</t>
  </si>
  <si>
    <t xml:space="preserve">Zařízení staveniště vybavení staveniště náklady na stavební buňky
- stavební buňka
- socialní objekty pro pracovníky stavby
</t>
  </si>
  <si>
    <t>033203000</t>
  </si>
  <si>
    <t>Energie pro zařízení staveniště</t>
  </si>
  <si>
    <t>1153621718</t>
  </si>
  <si>
    <t xml:space="preserve">Energie pro zařízení staveniště
 - nezbytné vnitrostaveništní rozvody energie vč. zajištění jejich zdrojů
</t>
  </si>
  <si>
    <t>6</t>
  </si>
  <si>
    <t>034403000</t>
  </si>
  <si>
    <t>Osvětlení staveniště</t>
  </si>
  <si>
    <t>-2089421602</t>
  </si>
  <si>
    <t>Zařízení staveniště zabezpečení staveniště osvětlení staveniště</t>
  </si>
  <si>
    <t>7</t>
  </si>
  <si>
    <t>039103000</t>
  </si>
  <si>
    <t>Rozebrání, bourání a odvoz zařízení staveniště</t>
  </si>
  <si>
    <t>-1848556674</t>
  </si>
  <si>
    <t>Zařízení staveniště zrušení zařízení staveniště rozebrání, bourání a odvoz</t>
  </si>
  <si>
    <t>VRN4</t>
  </si>
  <si>
    <t>Inženýrská činnost</t>
  </si>
  <si>
    <t>8</t>
  </si>
  <si>
    <t>043002000</t>
  </si>
  <si>
    <t>Zkoušky a ostatní měření</t>
  </si>
  <si>
    <t>-2104263187</t>
  </si>
  <si>
    <t xml:space="preserve">Odběr vzorků betonu, jejich zkoušky a vyhodnocení. 
</t>
  </si>
  <si>
    <t>Poznámka k položce:_x000D_
Viz D.1. TZ - zkoušky betonu, včetně odběru, rozboru a vyhodnocení.</t>
  </si>
  <si>
    <t>VRN6</t>
  </si>
  <si>
    <t>Územní vlivy</t>
  </si>
  <si>
    <t>9</t>
  </si>
  <si>
    <t>062002000_R</t>
  </si>
  <si>
    <t>Ztížené dopravní podmínky - zohlednění nedostupnosti staveniště pro automobilovou dopravu, použití lodní dopravy, včetně autojeřábu</t>
  </si>
  <si>
    <t>-1371319827</t>
  </si>
  <si>
    <t>Poznámka k položce:_x000D_
včetně všech nájmů (tlačný člun TČ500, remorkér, autojeřáb), manipulací, nakládání a vykládání,_x000D_
včetně odvozu suti a přívozu materiálu, předpokládá se přeložení na aut. dopravu na  překladišti Chuchle.</t>
  </si>
  <si>
    <t>VRN7</t>
  </si>
  <si>
    <t>Provozní vlivy</t>
  </si>
  <si>
    <t>10</t>
  </si>
  <si>
    <t>07900200_R</t>
  </si>
  <si>
    <t>Prostředky a materiál pro šetření a likvidaci vzniklé ekologické havárie</t>
  </si>
  <si>
    <t>ks</t>
  </si>
  <si>
    <t>1444426238</t>
  </si>
  <si>
    <t xml:space="preserve">1 x havarijní souprava OIL 240 (obsah soupravy: nádoba 240 l, Algasorb 30 kg, 50x rohož, 5x nohavice, 5x polštář, 200x utěrka NT, 1x lopatka a smeták, 5x PE pytel, 5x výstražná nálepka, 2x rukavice nálepka - absorpční schopnost 300 litrů), nebo souprava ekvivalentní,
1 x havarijní souprava UNV 60 (obsah soupravy: nádoba 60 l, 30x rohož, 3x nohavice,  2x polštář, 1x PVC rukavice, 2x PE pytel, 2x výstražná nálepka - absorpční schopnost 89 litrů), nebo souprava ekvivalentní,
1 x balení norná stěna EKNS 220 H (4 ks, rozměr 0,13 x 3 m), nebo ekvivalentní typ,
PE pytle objem 120 l - 10 ks,
ruční nářadí (sekyra, pila, krumpáč, lopata, palice),
zásoba řeziva (prkna, latě, trámy) - jednotky kusů,
lahve pro odběr vzorků (prachovnice se širokým hrdlem o objemu min 1,25 l) - 5 ks.
</t>
  </si>
  <si>
    <t>01 - SO1 - Oprava plata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</si>
  <si>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</si>
  <si>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</si>
  <si>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</si>
  <si>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</si>
  <si>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</si>
  <si>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</si>
  <si>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</si>
  <si>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</si>
  <si>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</si>
  <si>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</si>
  <si>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HSV</t>
  </si>
  <si>
    <t>Práce a dodávky HSV</t>
  </si>
  <si>
    <t>Zemní práce</t>
  </si>
  <si>
    <t>113107222</t>
  </si>
  <si>
    <t>Odstranění podkladu z kameniva drceného tl 200 mm strojně pl přes 200 m2</t>
  </si>
  <si>
    <t>m2</t>
  </si>
  <si>
    <t>-629895409</t>
  </si>
  <si>
    <t>Odstranění podkladů nebo krytů strojně plochy jednotlivě přes 200 m2 s přemístěním hmot na skládku na vzdálenost do 20 m nebo s naložením na dopravní prostředek z kameniva hrubého drceného, o tl. vrstvy přes 100 do 200 mm</t>
  </si>
  <si>
    <t>Poznámka k položce:_x000D_
viz C.2. situace a D.1. Technická zpráva.</t>
  </si>
  <si>
    <t>113107237</t>
  </si>
  <si>
    <t>Odstranění podkladu z betonu vyztuženého sítěmi tl 300 mm strojně pl přes 200 m2</t>
  </si>
  <si>
    <t>-1633915242</t>
  </si>
  <si>
    <t>Odstranění podkladů nebo krytů strojně plochy jednotlivě přes 200 m2 s přemístěním hmot na skládku na vzdálenost do 20 m nebo s naložením na dopravní prostředek z betonu vyztuženého sítěmi, o tl. vrstvy přes 150 do 300 mm</t>
  </si>
  <si>
    <t>114203202</t>
  </si>
  <si>
    <t>Očištění lomového kamene nebo betonových tvárnic od malty</t>
  </si>
  <si>
    <t>m3</t>
  </si>
  <si>
    <t>1293587919</t>
  </si>
  <si>
    <t>Očištění lomového kamene nebo betonových tvárnic získaných při rozebrání dlažeb, záhozů, rovnanin a soustřeďovacích staveb od malty</t>
  </si>
  <si>
    <t>Poznámka k položce:_x000D_
očištění rozebraného zábradlí a korunních kamenů.</t>
  </si>
  <si>
    <t>122151104</t>
  </si>
  <si>
    <t>Odkopávky a prokopávky nezapažené v hornině třídy těžitelnosti I, skupiny 1 a 2 objem do 500 m3 strojně</t>
  </si>
  <si>
    <t>360228463</t>
  </si>
  <si>
    <t>Odkopávky a prokopávky nezapažené strojně v hornině třídy těžitelnosti I skupiny 1 a 2 přes 100 do 500 m3</t>
  </si>
  <si>
    <t>Poznámka k položce:_x000D_
Viz D.1. Technická zpráva a D.2. Vzorové řezy.</t>
  </si>
  <si>
    <t>VV</t>
  </si>
  <si>
    <t xml:space="preserve">491*0,15 "podklad bet. desky" </t>
  </si>
  <si>
    <t>1,7*1,7*1 "vodov. šachta"</t>
  </si>
  <si>
    <t>0,65*0,73*94,6 "vodovod"</t>
  </si>
  <si>
    <t>Součet</t>
  </si>
  <si>
    <t>162751117</t>
  </si>
  <si>
    <t>Vodorovné přemístění do 10000 m výkopku/sypaniny z horniny třídy těžitelnosti I, skupiny 1 až 3</t>
  </si>
  <si>
    <t>-1593225479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</si>
  <si>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</si>
  <si>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Poznámka k položce:_x000D_
Odvoz na skládku automobilovou dopravou.</t>
  </si>
  <si>
    <t>491*0,3 "zemina+štp pod deskou"</t>
  </si>
  <si>
    <t>2,89-1,27 "výkop pro vodov. šachtu bez zpětného zásypu"</t>
  </si>
  <si>
    <t>44,888-35,664 "výkop pro vodovod bez zpětného zásypu"</t>
  </si>
  <si>
    <t>162751119</t>
  </si>
  <si>
    <t>Příplatek k vodorovnému přemístění výkopku/sypaniny z horniny třídy těžitelnosti I, skupiny 1 až 3 ZKD 1000 m přes 10000 m</t>
  </si>
  <si>
    <t>1546101476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</si>
  <si>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</si>
  <si>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 xml:space="preserve">Poznámka k položce:_x000D_
Předpoklad skládky ve vzdál  13,4 km od překladiště, zbývající vzdálenost. </t>
  </si>
  <si>
    <t>158,144*12,4 'Přepočtené koeficientem množství</t>
  </si>
  <si>
    <t>174151101</t>
  </si>
  <si>
    <t>Zásyp jam, šachet rýh nebo kolem objektů sypaninou se zhutněním</t>
  </si>
  <si>
    <t>105368968</t>
  </si>
  <si>
    <t>Zásyp sypaninou z jakékoliv horniny strojně s uložením výkopku ve vrstvách se zhutněním jam, šachet, rýh nebo kolem objektů v těchto vykopávkách</t>
  </si>
  <si>
    <t>Poznámka k položce:_x000D_
zpětný zásyp, viz D.1. TZ.</t>
  </si>
  <si>
    <t>1,27 "vod.šachta"</t>
  </si>
  <si>
    <t>94,6*0,65*0,58 "vodovod"</t>
  </si>
  <si>
    <t>181951112</t>
  </si>
  <si>
    <t>Úprava pláně v hornině třídy těžitelnosti I, skupiny 1 až 3 se zhutněním strojně</t>
  </si>
  <si>
    <t>-1824920957</t>
  </si>
  <si>
    <t>Úprava pláně vyrovnáním výškových rozdílů strojně v hornině třídy těžitelnosti I, skupiny 1 až 3 se zhutněním</t>
  </si>
  <si>
    <t>Poznámka k položce:_x000D_
viz D.1. TZ</t>
  </si>
  <si>
    <t>Zakládání</t>
  </si>
  <si>
    <t>271572211</t>
  </si>
  <si>
    <t>Podsyp pod základové konstrukce se zhutněním z netříděného štěrkopísku</t>
  </si>
  <si>
    <t>-934558746</t>
  </si>
  <si>
    <t>Podsyp pod základové konstrukce se zhutněním a urovnáním povrchu ze štěrkopísku netříděného</t>
  </si>
  <si>
    <t>Poznámka k položce:_x000D_
Viz D.1. TZ.</t>
  </si>
  <si>
    <t>491*0,15 "deska"+0,65*0,15*94,6 "podsyp vodovodu"</t>
  </si>
  <si>
    <t>273322511</t>
  </si>
  <si>
    <t>Základové desky ze ŽB se zvýšenými nároky na prostředí tř. C 25/30</t>
  </si>
  <si>
    <t>1653312638</t>
  </si>
  <si>
    <t>Základy z betonu železového (bez výztuže) desky z betonu se zvýšenými nároky na prostředí tř. C 25/30</t>
  </si>
  <si>
    <t>491*0,2 "žb deska"</t>
  </si>
  <si>
    <t>1,4*1,4*0,2 "podkl.deska vodovodní šachty"</t>
  </si>
  <si>
    <t>11</t>
  </si>
  <si>
    <t>273351121</t>
  </si>
  <si>
    <t>Zřízení bednění základových desek</t>
  </si>
  <si>
    <t>-813517611</t>
  </si>
  <si>
    <t>Bednění základů desek zřízení</t>
  </si>
  <si>
    <t>5,2*11*0,2 "žb deska"</t>
  </si>
  <si>
    <t>1,4*4*0,2 "vodvodni šachta"</t>
  </si>
  <si>
    <t>12</t>
  </si>
  <si>
    <t>273351122</t>
  </si>
  <si>
    <t>Odstranění bednění základových desek</t>
  </si>
  <si>
    <t>-505283628</t>
  </si>
  <si>
    <t>Bednění základů desek odstranění</t>
  </si>
  <si>
    <t>13</t>
  </si>
  <si>
    <t>273362021</t>
  </si>
  <si>
    <t>Výztuž základových desek svařovanými sítěmi Kari</t>
  </si>
  <si>
    <t>t</t>
  </si>
  <si>
    <t>-560359869</t>
  </si>
  <si>
    <t>Výztuž základů desek ze svařovaných sítí z drátů typu KARI</t>
  </si>
  <si>
    <t>Poznámka k položce:_x000D_
Viz D.4. Vyztuz.</t>
  </si>
  <si>
    <t>15,116+0,972+0,270</t>
  </si>
  <si>
    <t>Svislé a kompletní konstrukce</t>
  </si>
  <si>
    <t>14</t>
  </si>
  <si>
    <t>321222312_R</t>
  </si>
  <si>
    <t>Zdění obkladního zdiva vodních staveb kvádrového objem nad 0,2 do 0,5 m3</t>
  </si>
  <si>
    <t>2095430559</t>
  </si>
  <si>
    <t>Zdění obkladního zdiva vodních staveb  přehrad, jezů a plavebních komor, spodní stavby vodních elektráren, odběrných věží a výpustných zařízení, opěrných zdí, šachet, šachtic a ostatních konstrukcí kvádrového s vyspárováním na maltu cementovou kvádrů objemu přes 0,2 do 0,5 m3</t>
  </si>
  <si>
    <t>Poznámka k položce:_x000D_
Přezdění zábradlí a korunních kamenů, za pomoci jeřábu na pontonu, dle číselníku.</t>
  </si>
  <si>
    <t>Vodorovné konstrukce</t>
  </si>
  <si>
    <t>452311131</t>
  </si>
  <si>
    <t>Podkladní desky z betonu prostého tř. C 12/15 otevřený výkop</t>
  </si>
  <si>
    <t>1929853789</t>
  </si>
  <si>
    <t>Podkladní a zajišťovací konstrukce z betonu prostého v otevřeném výkopu desky pod potrubí, stoky a drobné objekty z betonu tř. C 12/15</t>
  </si>
  <si>
    <t>Poznámka k položce:_x000D_
Viz D.1.TZ.</t>
  </si>
  <si>
    <t>491*0,1</t>
  </si>
  <si>
    <t>Úpravy povrchů, podlahy a osazování výplní</t>
  </si>
  <si>
    <t>16</t>
  </si>
  <si>
    <t>634911113</t>
  </si>
  <si>
    <t>Řezání dilatačních spár š 5 mm hl do 50 mm v čerstvé betonové mazanině</t>
  </si>
  <si>
    <t>m</t>
  </si>
  <si>
    <t>1930397421</t>
  </si>
  <si>
    <t>Řezání dilatačních nebo smršťovacích spár  v čerstvé betonové mazanině nebo potěru šířky do 5 mm, hloubky přes 20 do 50 mm</t>
  </si>
  <si>
    <t>89+10*5,15+7,2</t>
  </si>
  <si>
    <t>Trubní vedení</t>
  </si>
  <si>
    <t>17</t>
  </si>
  <si>
    <t>871161141_R</t>
  </si>
  <si>
    <t>Montáž vodovodního potrubí z plastů v otevřeném výkopu z polyetylenu PE 100, PE-MD, PN12,5, návin D 20 x 3 mm</t>
  </si>
  <si>
    <t>-773039574</t>
  </si>
  <si>
    <t>Poznámka k položce:_x000D_
uložení vodovodní přípojky v chráničce v otevřeném výkopu</t>
  </si>
  <si>
    <t>18</t>
  </si>
  <si>
    <t>M</t>
  </si>
  <si>
    <t>28613170_R</t>
  </si>
  <si>
    <t>potrubí vodovodní PE-MD, PN 12,5 d 20x3 mm</t>
  </si>
  <si>
    <t>1399344614</t>
  </si>
  <si>
    <t>98,5*1,015 'Přepočtené koeficientem množství</t>
  </si>
  <si>
    <t>19</t>
  </si>
  <si>
    <t>877161213_R</t>
  </si>
  <si>
    <t>Montáž T-kusů a 2 kolen 90° na vodovodním potrubí z PE trub d 20 pomocí mechanické spojky</t>
  </si>
  <si>
    <t>kus</t>
  </si>
  <si>
    <t>609661288</t>
  </si>
  <si>
    <t>Montáž T-kusů, 2 kolen 90° na vodovodním potrubí z PE trub d 20 pomocí mechanické spojky</t>
  </si>
  <si>
    <t>Poznámka k položce:_x000D_
včetně potřebných spojek</t>
  </si>
  <si>
    <t>20</t>
  </si>
  <si>
    <t>28615172_R</t>
  </si>
  <si>
    <t>T-kus  PE 100 d 20 mm, koleno 90°</t>
  </si>
  <si>
    <t>1436180537</t>
  </si>
  <si>
    <t>T-kus  PE 100 d 20 mm,  koleno 90° 2x</t>
  </si>
  <si>
    <t>891163111_R</t>
  </si>
  <si>
    <t>Montáž vodovodního ventilu - kulový kohout pro přípojky d 20</t>
  </si>
  <si>
    <t>-949360051</t>
  </si>
  <si>
    <t>Poznámka k položce:_x000D_
včetně případných redukcí, včetně ukončení pro napojení hadice 1/2"</t>
  </si>
  <si>
    <t>22</t>
  </si>
  <si>
    <t>286_R</t>
  </si>
  <si>
    <t>Vodovodní uzávěr - kulový kohout d 20 mm</t>
  </si>
  <si>
    <t>-1085532982</t>
  </si>
  <si>
    <t>23</t>
  </si>
  <si>
    <t>892241111</t>
  </si>
  <si>
    <t>Tlaková zkouška vodou potrubí do 80</t>
  </si>
  <si>
    <t>-249465909</t>
  </si>
  <si>
    <t>Tlakové zkoušky vodou na potrubí DN do 80</t>
  </si>
  <si>
    <t>24</t>
  </si>
  <si>
    <t>892372111</t>
  </si>
  <si>
    <t>Zabezpečení konců potrubí DN do 300 při tlakových zkouškách vodou</t>
  </si>
  <si>
    <t>-1506147193</t>
  </si>
  <si>
    <t>Tlakové zkoušky vodou zabezpečení konců potrubí při tlakových zkouškách DN do 300</t>
  </si>
  <si>
    <t>25</t>
  </si>
  <si>
    <t>893811251</t>
  </si>
  <si>
    <t>Osazení vodoměrné šachty kruhové z PP obetonované pro statické zatížení průměru do 1,0 m hl do 1,2 m</t>
  </si>
  <si>
    <t>-732256709</t>
  </si>
  <si>
    <t>Osazení vodoměrné šachty z polypropylenu PP  obetonované pro statické zatížení kruhové, průměru D do 1,0 m, světlé hloubky do 1,2 m</t>
  </si>
  <si>
    <t>26</t>
  </si>
  <si>
    <t>56230570</t>
  </si>
  <si>
    <t>šachta vodoměrná kruhová k obetonování 1,2/1,0 m</t>
  </si>
  <si>
    <t>-371798693</t>
  </si>
  <si>
    <t>27</t>
  </si>
  <si>
    <t>899620141</t>
  </si>
  <si>
    <t>Obetonování plastové šachty z polypropylenu betonem prostým tř. C 20/25 otevřený výkop</t>
  </si>
  <si>
    <t>-1590482615</t>
  </si>
  <si>
    <t>Obetonování plastových šachet z polypropylenu betonem prostým v otevřeném výkopu, beton tř. C 20/25</t>
  </si>
  <si>
    <t>28</t>
  </si>
  <si>
    <t>28661933</t>
  </si>
  <si>
    <t>poklop šachtový litinový  DN 600 pro třídu zatížení B125</t>
  </si>
  <si>
    <t>-156695931</t>
  </si>
  <si>
    <t>29</t>
  </si>
  <si>
    <t>899640112</t>
  </si>
  <si>
    <t>Bednění pro obetonování plastových šachet kruhových otevřený výkop</t>
  </si>
  <si>
    <t>-911642241</t>
  </si>
  <si>
    <t>Bednění pro obetonování plastových šachet v otevřeném výkopu kruhových</t>
  </si>
  <si>
    <t>30</t>
  </si>
  <si>
    <t>899913102</t>
  </si>
  <si>
    <t>Uzavírací manžeta chráničky potrubí DN 25 x 80</t>
  </si>
  <si>
    <t>572167221</t>
  </si>
  <si>
    <t>Koncové uzavírací manžety chrániček  DN potrubí x DN chráničky DN 25 x 80</t>
  </si>
  <si>
    <t>Poznámka k položce:_x000D_
na vstupu do potrubí, na vstupu do šachty 2x, na výstupu na terén, na vodovodním potrubí. Rozměr dle skutečně použitého potruíbí.</t>
  </si>
  <si>
    <t>31</t>
  </si>
  <si>
    <t>741110302_R</t>
  </si>
  <si>
    <t>Montáž trubka ochranná flexibilní D 75 mm uložená volně</t>
  </si>
  <si>
    <t>1869901673</t>
  </si>
  <si>
    <t>Poznámka k položce:_x000D_
chránička vodovodu, včetně zatažení vodovodního potrubí</t>
  </si>
  <si>
    <t>32</t>
  </si>
  <si>
    <t>34571353_R</t>
  </si>
  <si>
    <t>trubka ohebná dvouplášťová korugovaná (chránička) D 61/75mm, HDPE+LDPE</t>
  </si>
  <si>
    <t>1587192517</t>
  </si>
  <si>
    <t>Poznámka k položce:_x000D_
včetně spojky a šňůry pro zavedení kabelu</t>
  </si>
  <si>
    <t>Ostatní konstrukce a práce, bourání</t>
  </si>
  <si>
    <t>33</t>
  </si>
  <si>
    <t>931992121</t>
  </si>
  <si>
    <t>Výplň dilatačních spár z extrudovaného polystyrénu tl 20 mm</t>
  </si>
  <si>
    <t>-2003576573</t>
  </si>
  <si>
    <t>Výplň dilatačních spár z polystyrenu  extrudovaného, tloušťky 20 mm</t>
  </si>
  <si>
    <t>34</t>
  </si>
  <si>
    <t>931994132</t>
  </si>
  <si>
    <t>Těsnění dilatační spáry betonové konstrukce silikonovým tmelem do pl 4,0 cm2</t>
  </si>
  <si>
    <t>-1404935867</t>
  </si>
  <si>
    <t>Těsnění spáry betonové konstrukce pásy, profily, tmely  tmelem silikonovým spáry dilatační do 4,0 cm2</t>
  </si>
  <si>
    <t>35</t>
  </si>
  <si>
    <t>624631412_R</t>
  </si>
  <si>
    <t>Vyplnění spár těsnicím provazcem z polyetylénu tl do 30 mm</t>
  </si>
  <si>
    <t>233983049</t>
  </si>
  <si>
    <t>Úprava vnějších spár obvodového pláště z prefabrikovaných dílců vyplnění spáry těsnicím provazcem z pěnového polyetylénu, šířky přes 20 do 30 mm</t>
  </si>
  <si>
    <t>36</t>
  </si>
  <si>
    <t>624635261</t>
  </si>
  <si>
    <t>Silikonový penetrační nátěr spáry průřezu do 400 mm2</t>
  </si>
  <si>
    <t>-778307056</t>
  </si>
  <si>
    <t>Úpravy vnějších vodorovných a svislých spár obvodového pláště z panelových dílců penetrační nátěr spáry silikonový, průřezu tmeleného profilu přes 200 do 400 mm2</t>
  </si>
  <si>
    <t>37</t>
  </si>
  <si>
    <t>938111111_R</t>
  </si>
  <si>
    <t>Čištění zdiva opěr, pilířů, křídel od barev</t>
  </si>
  <si>
    <t>811325539</t>
  </si>
  <si>
    <t>Odstranění graffitti</t>
  </si>
  <si>
    <t>38</t>
  </si>
  <si>
    <t>960191241_R</t>
  </si>
  <si>
    <t>Bourání vodních staveb z kamenných kvádrů, z vodní hladiny</t>
  </si>
  <si>
    <t>1516069988</t>
  </si>
  <si>
    <t>Bourání konstrukcí vodních staveb  z hladiny, s naložením vybouraných hmot a suti na dopravní prostředek nebo s odklizením na hromady do vzdálenosti 20 m z kamenných kvádrů</t>
  </si>
  <si>
    <t>Poznámka k položce:_x000D_
postupné rozebírání zábradlí včetně vytvoření číselníku, rozebrání korunních kamenů - 5 ks.</t>
  </si>
  <si>
    <t>997</t>
  </si>
  <si>
    <t>Přesun sutě</t>
  </si>
  <si>
    <t>39</t>
  </si>
  <si>
    <t>997013501</t>
  </si>
  <si>
    <t>Odvoz suti a vybouraných hmot na skládku nebo meziskládku do 1 km se složením</t>
  </si>
  <si>
    <t>944443366</t>
  </si>
  <si>
    <t>Odvoz suti a vybouraných hmot na skládku nebo meziskládku  se složením, na vzdálenost do 1 km</t>
  </si>
  <si>
    <t>Poznámka k položce:_x000D_
Odvoz vybouraných hmot na skládku do 1. km, předpokl. vzdálenost do 13,4  km, např. recyklační středisko KARE</t>
  </si>
  <si>
    <t>491*0,15*2,2 "stáv. betonová deska"</t>
  </si>
  <si>
    <t>40</t>
  </si>
  <si>
    <t>997013509</t>
  </si>
  <si>
    <t>Příplatek k odvozu suti a vybouraných hmot na skládku ZKD 1 km přes 1 km</t>
  </si>
  <si>
    <t>1184015222</t>
  </si>
  <si>
    <t>Odvoz suti a vybouraných hmot na skládku nebo meziskládku  se složením, na vzdálenost Příplatek k ceně za každý další i započatý 1 km přes 1 km</t>
  </si>
  <si>
    <t xml:space="preserve">Poznámka k položce:_x000D_
Odvoz suti na skládku, předpokl. vzdál. 13,4 km_x000D_
</t>
  </si>
  <si>
    <t>162,03*12,4 'Přepočtené koeficientem množství</t>
  </si>
  <si>
    <t>41</t>
  </si>
  <si>
    <t>997221862</t>
  </si>
  <si>
    <t>Poplatek za uložení stavebního odpadu na recyklační skládce (skládkovné) z armovaného betonu pod kódem 17 01 01</t>
  </si>
  <si>
    <t>1941004751</t>
  </si>
  <si>
    <t>Poplatek za uložení stavebního odpadu na recyklační skládce (skládkovné) z armovaného betonu zatříděného do Katalogu odpadů pod kódem 17 01 01</t>
  </si>
  <si>
    <t>0,15*491*2,2</t>
  </si>
  <si>
    <t>42</t>
  </si>
  <si>
    <t>997221873</t>
  </si>
  <si>
    <t>Poplatek za uložení stavebního odpadu na recyklační skládce (skládkovné) zeminy a kamení zatříděného do Katalogu odpadů pod kódem 17 05 04</t>
  </si>
  <si>
    <t>-1991924258</t>
  </si>
  <si>
    <t>158,144 "přebytek zeminy"*1,8</t>
  </si>
  <si>
    <t>43</t>
  </si>
  <si>
    <t>997321523_R</t>
  </si>
  <si>
    <t>Vodorovná doprava suti a vybouraných hmot po vodě do 1 km</t>
  </si>
  <si>
    <t>-209838931</t>
  </si>
  <si>
    <t>Vodorovná doprava suti a vybouraných hmot  bez naložení, s vyložením a hrubým urovnáním po vodě plavidlem, na vzdálenost přes 500 m do 1 km</t>
  </si>
  <si>
    <t>Poznámka k položce:_x000D_
včetně naložení.</t>
  </si>
  <si>
    <t>162,03+284,659</t>
  </si>
  <si>
    <t>44</t>
  </si>
  <si>
    <t>997321529</t>
  </si>
  <si>
    <t>Příplatek za další 1 km vodorovné dopravy suti a vybouraných hmot po vodě</t>
  </si>
  <si>
    <t>-1761338452</t>
  </si>
  <si>
    <t>Vodorovná doprava suti a vybouraných hmot  bez naložení, s vyložením a hrubým urovnáním po vodě plavidlem, na vzdálenost Příplatek k cenám za každý další i započatý 1 km přes 1 km</t>
  </si>
  <si>
    <t>338,682*7 'Přepočtené koeficientem množství</t>
  </si>
  <si>
    <t>45</t>
  </si>
  <si>
    <t>997321539</t>
  </si>
  <si>
    <t>Příplatek za proplavení 1 komorou při vodorovné dopravy suti a vybouraných hmot po vodě</t>
  </si>
  <si>
    <t>-1580675631</t>
  </si>
  <si>
    <t>Vodorovná doprava suti a vybouraných hmot  bez naložení, s vyložením a hrubým urovnáním po vodě plavidlem, na vzdálenost Příplatek k cenám za proplavení jednou plavební komorou</t>
  </si>
  <si>
    <t>998</t>
  </si>
  <si>
    <t>Přesun hmot</t>
  </si>
  <si>
    <t>46</t>
  </si>
  <si>
    <t>998325011</t>
  </si>
  <si>
    <t>Přesun hmot pro objekty plavební</t>
  </si>
  <si>
    <t>-1535010946</t>
  </si>
  <si>
    <t>Přesun hmot pro objekty plavební  dopravní vzdálenost do 500 m</t>
  </si>
  <si>
    <t>02 - SO2 - Multifunkční kanál</t>
  </si>
  <si>
    <t>PSV - Práce a dodávky PSV</t>
  </si>
  <si>
    <t xml:space="preserve">    741 - Elektroinstalace - silnoproud</t>
  </si>
  <si>
    <t xml:space="preserve">    Ostatni - Dodávka správcem zařízení</t>
  </si>
  <si>
    <t>0,65*0,73*92 "multikanál"</t>
  </si>
  <si>
    <t>2*1,5*0,8*3 "kabel.šachty"</t>
  </si>
  <si>
    <t>50,854 "výkop" - 13,85 "zpětný zásyp"</t>
  </si>
  <si>
    <t>37,004*12,4 'Přepočtené koeficientem množství</t>
  </si>
  <si>
    <t>8,97 "multikanál" + 4,88 "kabel.šachty"</t>
  </si>
  <si>
    <t>175111101</t>
  </si>
  <si>
    <t>Obsypání potrubí ručně sypaninou bez prohození, uloženou do 3 m</t>
  </si>
  <si>
    <t>-1494937932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</si>
  <si>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</si>
  <si>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Poznámka k položce:_x000D_
Obsyp multikanálu,viz D.1.</t>
  </si>
  <si>
    <t>58337600</t>
  </si>
  <si>
    <t>štěrkopísek frakce 0/45</t>
  </si>
  <si>
    <t>320949793</t>
  </si>
  <si>
    <t>12,15*2 'Přepočtené koeficientem množství</t>
  </si>
  <si>
    <t>0,65*0,15*92 "podsyp multikanálu"</t>
  </si>
  <si>
    <t>1,68*1,31*0,15*3 "podkl.deska kabelové šachty"</t>
  </si>
  <si>
    <t>3*(1,68+1,31)*2*0,15 "zakl.deska šachet"</t>
  </si>
  <si>
    <t>37,004*7 'Přepočtené koeficientem množství</t>
  </si>
  <si>
    <t>PSV</t>
  </si>
  <si>
    <t>Práce a dodávky PSV</t>
  </si>
  <si>
    <t>741</t>
  </si>
  <si>
    <t>Elektroinstalace - silnoproud</t>
  </si>
  <si>
    <t>741110303_R</t>
  </si>
  <si>
    <t>Montáž trubka ochranná flexibilní D 40 mm uložená volně</t>
  </si>
  <si>
    <t>-1193588553</t>
  </si>
  <si>
    <t>Poznámka k položce:_x000D_
včetně zatěsnění konců a napojení na šachtu</t>
  </si>
  <si>
    <t>7*2+7*1+4*2+4*1</t>
  </si>
  <si>
    <t>33*5 'Přepočtené koeficientem množství</t>
  </si>
  <si>
    <t>34571350</t>
  </si>
  <si>
    <t>trubka elektroinstalační ohebná dvouplášťová korugovaná (chránička) D 32/40mm, HDPE+LDPE</t>
  </si>
  <si>
    <t>-1976919481</t>
  </si>
  <si>
    <t>741111001_R</t>
  </si>
  <si>
    <t>Montáž multikanálu</t>
  </si>
  <si>
    <t>-949870123</t>
  </si>
  <si>
    <t>Montáž multikanálu, vodotěsné spoje</t>
  </si>
  <si>
    <t>Poznámka k položce:_x000D_
včetně zaústění do komor, těsnění</t>
  </si>
  <si>
    <t>34573003_R</t>
  </si>
  <si>
    <t>Multikanál kabelovodu z HDPE vodotěsný 9ti komorový</t>
  </si>
  <si>
    <t>1195606743</t>
  </si>
  <si>
    <t>Poznámka k položce:_x000D_
včetně pomocného materiálu, tj. spojovací ocelové spony, těsnění a ucpávky</t>
  </si>
  <si>
    <t>893811211_R</t>
  </si>
  <si>
    <t xml:space="preserve">Osazení kabelové šachty hranaté z PP obetonované </t>
  </si>
  <si>
    <t>19184672</t>
  </si>
  <si>
    <t>Osazení vodoměrné šachty z polypropylenu PP  obetonované pro statické zatížení hranaté, půdorysné plochy do 1,1 m2, světlé hloubky do 1,2 m</t>
  </si>
  <si>
    <t>34573105_R</t>
  </si>
  <si>
    <t>komora přístupová kabelovodu z HDPE , poklop B125</t>
  </si>
  <si>
    <t>1533129134</t>
  </si>
  <si>
    <t>komora přístupová kabelovodu z HDPE</t>
  </si>
  <si>
    <t>Poznámka k položce:_x000D_
vodotěsná kabelová šachta_x000D_
včetně vodotěsného uzávěru a poklopu B125</t>
  </si>
  <si>
    <t>899640111</t>
  </si>
  <si>
    <t>Bednění pro obetonování plastových šachet hranatých otevřený výkop</t>
  </si>
  <si>
    <t>-1248721776</t>
  </si>
  <si>
    <t>Bednění pro obetonování plastových šachet v otevřeném výkopu hranatých</t>
  </si>
  <si>
    <t>Poznámka k položce:_x000D_
včetně odbednění</t>
  </si>
  <si>
    <t>5,4*3</t>
  </si>
  <si>
    <t>998742101</t>
  </si>
  <si>
    <t>Přesun hmot tonážní pro slaboproud v objektech v do 6 m</t>
  </si>
  <si>
    <t>-1078673109</t>
  </si>
  <si>
    <t>Přesun hmot pro slaboproud stanovený z hmotnosti přesunovaného materiálu vodorovná dopravní vzdálenost do 50 m v objektech výšky do 6 m</t>
  </si>
  <si>
    <t>998742192</t>
  </si>
  <si>
    <t>Příplatek k přesunu hmot tonážní 742 za zvětšený přesun do 100 m</t>
  </si>
  <si>
    <t>1115688072</t>
  </si>
  <si>
    <t>Přesun hmot pro slaboproud stanovený z hmotnosti přesunovaného materiálu Příplatek k ceně za zvětšený přesun přes vymezenou největší dopravní vzdálenost do 100 m</t>
  </si>
  <si>
    <t>Ostatni</t>
  </si>
  <si>
    <t>Dodávka správcem zařízení</t>
  </si>
  <si>
    <t>741_R</t>
  </si>
  <si>
    <t>Demontáž a zpětná montáž zařízení</t>
  </si>
  <si>
    <t>-1450788379</t>
  </si>
  <si>
    <t>Poznámka k položce:_x000D_
Včetně rozpojení a napojení majáku, otočné kamery, telematické tabule, napájecí i optické kabely._x000D_
Včetně spojovacího materiálu, přepojení na dobu stavby a připojení po skončení stavby nových zařízení.</t>
  </si>
  <si>
    <t>741122142</t>
  </si>
  <si>
    <t>Montáž kabel Cu plný kulatý žíla 5x1,5 až 2,5 mm2 zatažený v trubkách (např. CYKY)</t>
  </si>
  <si>
    <t>331318066</t>
  </si>
  <si>
    <t>Montáž kabelů měděných bez ukončení uložených v trubkách zatažených plných kulatých nebo bezhalogenových (např. CYKY) počtu a průřezu žil 5x1,5 až 2,5 mm2</t>
  </si>
  <si>
    <t>Poznámka k položce:_x000D_
včetně všech spojů a napojení.</t>
  </si>
  <si>
    <t>95 "semafor"</t>
  </si>
  <si>
    <t>PKB.711031</t>
  </si>
  <si>
    <t>CYKY-J 5x1,5</t>
  </si>
  <si>
    <t>km</t>
  </si>
  <si>
    <t>1459338114</t>
  </si>
  <si>
    <t>0,095*1,2 'Přepočtené koeficientem množství</t>
  </si>
  <si>
    <t>741122122</t>
  </si>
  <si>
    <t>Montáž kabel Cu plný kulatý žíla 3x1,5 až 6 mm2 zatažený v trubkách (např. CYKY)</t>
  </si>
  <si>
    <t>-1362432529</t>
  </si>
  <si>
    <t>Montáž kabelů měděných bez ukončení uložených v trubkách zatažených plných kulatých nebo bezhalogenových (např. CYKY) počtu a průřezu žil 3x1,5 až 6 mm2</t>
  </si>
  <si>
    <t>15 "silový maják"</t>
  </si>
  <si>
    <t>90 "silový kamera"</t>
  </si>
  <si>
    <t>100 "silový tabule"</t>
  </si>
  <si>
    <t>34111036</t>
  </si>
  <si>
    <t>kabel instalační jádro Cu plné izolace PVC plášť PVC 450/750V (CYKY) 3x2,5mm2</t>
  </si>
  <si>
    <t>-1648401690</t>
  </si>
  <si>
    <t>Poznámka k položce:_x000D_
CYKY</t>
  </si>
  <si>
    <t>205*1,2 'Přepočtené koeficientem množství</t>
  </si>
  <si>
    <t>741120201</t>
  </si>
  <si>
    <t>Montáž vodič Cu izolovaný plný a laněný s PVC pláštěm žíla 1,5-16 mm2 volně (např. CY, CHAH-V)</t>
  </si>
  <si>
    <t>1163690171</t>
  </si>
  <si>
    <t>Montáž vodičů izolovaných měděných bez ukončení uložených volně plných a laněných s PVC pláštěm, bezhalogenových, ohniodolných (např. CY, CHAH-V) průřezu žíly 1,5 až 16 mm2</t>
  </si>
  <si>
    <t>Poznámka k položce:_x000D_
zemnění, uložení do obsypu.</t>
  </si>
  <si>
    <t>34140846</t>
  </si>
  <si>
    <t>vodič propojovací jádro Cu lanované izolace PVC 450/750V (H07V-R) 1x10mm2</t>
  </si>
  <si>
    <t>-176967334</t>
  </si>
  <si>
    <t>741122133</t>
  </si>
  <si>
    <t>Montáž kabel Cu plný kulatý žíla 4x10 mm2 zatažený v trubkách (např. CYKY)</t>
  </si>
  <si>
    <t>1663859212</t>
  </si>
  <si>
    <t>Montáž kabelů měděných bez ukončení uložených v trubkách zatažených plných kulatých nebo bezhalogenových (např. CYKY) počtu a průřezu žil 4x10 mm2</t>
  </si>
  <si>
    <t>95 "napájení kiosek"</t>
  </si>
  <si>
    <t>PKB.711027</t>
  </si>
  <si>
    <t>CYKY-J 4x10 RE</t>
  </si>
  <si>
    <t>1666324379</t>
  </si>
  <si>
    <t>741128021</t>
  </si>
  <si>
    <t>Příplatek k montáži kabelů za zatažení vodiče a kabelu do 0,75 kg</t>
  </si>
  <si>
    <t>837691207</t>
  </si>
  <si>
    <t>Ostatní práce při montáži vodičů a kabelů Příplatek k cenám montáže vodičů a kabelů za zatahování vodičů a kabelů do tvárnicových tras s komorami nebo do kolektorů, hmotnosti do 0,75 kg</t>
  </si>
  <si>
    <t>205+95+95</t>
  </si>
  <si>
    <t>741122_R</t>
  </si>
  <si>
    <t>Montáž optického kabelu</t>
  </si>
  <si>
    <t>856220422</t>
  </si>
  <si>
    <t>Poznámka k položce:_x000D_
včetně všech spojů a napojení, zkoušky funkčnosti</t>
  </si>
  <si>
    <t>105 "tel. tebule" + 95 "kamera"+200 "k velínu"</t>
  </si>
  <si>
    <t>34123_R</t>
  </si>
  <si>
    <t>kabel optický</t>
  </si>
  <si>
    <t>1370452346</t>
  </si>
  <si>
    <t>kabel světlovodný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</si>
</sst>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9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9"/>
  <sheetViews>
    <sheetView showGridLines="0" topLeftCell="A82" workbookViewId="0"/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 ht="10.199999999999999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" customHeight="1">
      <c r="AR2" s="283"/>
      <c r="AS2" s="283"/>
      <c r="AT2" s="283"/>
      <c r="AU2" s="283"/>
      <c r="AV2" s="283"/>
      <c r="AW2" s="283"/>
      <c r="AX2" s="283"/>
      <c r="AY2" s="283"/>
      <c r="AZ2" s="283"/>
      <c r="BA2" s="283"/>
      <c r="BB2" s="283"/>
      <c r="BC2" s="283"/>
      <c r="BD2" s="283"/>
      <c r="BE2" s="283"/>
      <c r="BS2" s="16" t="s">
        <v>6</v>
      </c>
      <c r="BT2" s="16" t="s">
        <v>7</v>
      </c>
    </row>
    <row r="3" spans="1:74" s="1" customFormat="1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46" t="s">
        <v>14</v>
      </c>
      <c r="L5" s="247"/>
      <c r="M5" s="247"/>
      <c r="N5" s="247"/>
      <c r="O5" s="247"/>
      <c r="P5" s="247"/>
      <c r="Q5" s="247"/>
      <c r="R5" s="247"/>
      <c r="S5" s="247"/>
      <c r="T5" s="247"/>
      <c r="U5" s="247"/>
      <c r="V5" s="247"/>
      <c r="W5" s="247"/>
      <c r="X5" s="247"/>
      <c r="Y5" s="247"/>
      <c r="Z5" s="247"/>
      <c r="AA5" s="247"/>
      <c r="AB5" s="247"/>
      <c r="AC5" s="247"/>
      <c r="AD5" s="247"/>
      <c r="AE5" s="247"/>
      <c r="AF5" s="247"/>
      <c r="AG5" s="247"/>
      <c r="AH5" s="247"/>
      <c r="AI5" s="247"/>
      <c r="AJ5" s="247"/>
      <c r="AK5" s="247"/>
      <c r="AL5" s="247"/>
      <c r="AM5" s="247"/>
      <c r="AN5" s="247"/>
      <c r="AO5" s="247"/>
      <c r="AP5" s="21"/>
      <c r="AQ5" s="21"/>
      <c r="AR5" s="19"/>
      <c r="BE5" s="243" t="s">
        <v>15</v>
      </c>
      <c r="BS5" s="16" t="s">
        <v>6</v>
      </c>
    </row>
    <row r="6" spans="1:74" s="1" customFormat="1" ht="36.9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48" t="s">
        <v>17</v>
      </c>
      <c r="L6" s="247"/>
      <c r="M6" s="247"/>
      <c r="N6" s="247"/>
      <c r="O6" s="247"/>
      <c r="P6" s="247"/>
      <c r="Q6" s="247"/>
      <c r="R6" s="247"/>
      <c r="S6" s="247"/>
      <c r="T6" s="247"/>
      <c r="U6" s="247"/>
      <c r="V6" s="247"/>
      <c r="W6" s="247"/>
      <c r="X6" s="247"/>
      <c r="Y6" s="247"/>
      <c r="Z6" s="247"/>
      <c r="AA6" s="247"/>
      <c r="AB6" s="247"/>
      <c r="AC6" s="247"/>
      <c r="AD6" s="247"/>
      <c r="AE6" s="247"/>
      <c r="AF6" s="247"/>
      <c r="AG6" s="247"/>
      <c r="AH6" s="247"/>
      <c r="AI6" s="247"/>
      <c r="AJ6" s="247"/>
      <c r="AK6" s="247"/>
      <c r="AL6" s="247"/>
      <c r="AM6" s="247"/>
      <c r="AN6" s="247"/>
      <c r="AO6" s="247"/>
      <c r="AP6" s="21"/>
      <c r="AQ6" s="21"/>
      <c r="AR6" s="19"/>
      <c r="BE6" s="244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19</v>
      </c>
      <c r="AL7" s="21"/>
      <c r="AM7" s="21"/>
      <c r="AN7" s="26" t="s">
        <v>1</v>
      </c>
      <c r="AO7" s="21"/>
      <c r="AP7" s="21"/>
      <c r="AQ7" s="21"/>
      <c r="AR7" s="19"/>
      <c r="BE7" s="244"/>
      <c r="BS7" s="16" t="s">
        <v>6</v>
      </c>
    </row>
    <row r="8" spans="1:74" s="1" customFormat="1" ht="12" customHeight="1">
      <c r="B8" s="20"/>
      <c r="C8" s="21"/>
      <c r="D8" s="28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22</v>
      </c>
      <c r="AL8" s="21"/>
      <c r="AM8" s="21"/>
      <c r="AN8" s="29" t="s">
        <v>23</v>
      </c>
      <c r="AO8" s="21"/>
      <c r="AP8" s="21"/>
      <c r="AQ8" s="21"/>
      <c r="AR8" s="19"/>
      <c r="BE8" s="244"/>
      <c r="BS8" s="16" t="s">
        <v>6</v>
      </c>
    </row>
    <row r="9" spans="1:74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44"/>
      <c r="BS9" s="16" t="s">
        <v>6</v>
      </c>
    </row>
    <row r="10" spans="1:74" s="1" customFormat="1" ht="12" customHeight="1">
      <c r="B10" s="20"/>
      <c r="C10" s="21"/>
      <c r="D10" s="28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25</v>
      </c>
      <c r="AL10" s="21"/>
      <c r="AM10" s="21"/>
      <c r="AN10" s="26" t="s">
        <v>26</v>
      </c>
      <c r="AO10" s="21"/>
      <c r="AP10" s="21"/>
      <c r="AQ10" s="21"/>
      <c r="AR10" s="19"/>
      <c r="BE10" s="244"/>
      <c r="BS10" s="16" t="s">
        <v>6</v>
      </c>
    </row>
    <row r="11" spans="1:74" s="1" customFormat="1" ht="18.45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28</v>
      </c>
      <c r="AL11" s="21"/>
      <c r="AM11" s="21"/>
      <c r="AN11" s="26" t="s">
        <v>1</v>
      </c>
      <c r="AO11" s="21"/>
      <c r="AP11" s="21"/>
      <c r="AQ11" s="21"/>
      <c r="AR11" s="19"/>
      <c r="BE11" s="244"/>
      <c r="BS11" s="16" t="s">
        <v>6</v>
      </c>
    </row>
    <row r="12" spans="1:74" s="1" customFormat="1" ht="6.9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44"/>
      <c r="BS12" s="16" t="s">
        <v>6</v>
      </c>
    </row>
    <row r="13" spans="1:74" s="1" customFormat="1" ht="12" customHeight="1">
      <c r="B13" s="20"/>
      <c r="C13" s="21"/>
      <c r="D13" s="28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25</v>
      </c>
      <c r="AL13" s="21"/>
      <c r="AM13" s="21"/>
      <c r="AN13" s="30" t="s">
        <v>30</v>
      </c>
      <c r="AO13" s="21"/>
      <c r="AP13" s="21"/>
      <c r="AQ13" s="21"/>
      <c r="AR13" s="19"/>
      <c r="BE13" s="244"/>
      <c r="BS13" s="16" t="s">
        <v>6</v>
      </c>
    </row>
    <row r="14" spans="1:74" ht="13.2">
      <c r="B14" s="20"/>
      <c r="C14" s="21"/>
      <c r="D14" s="21"/>
      <c r="E14" s="249" t="s">
        <v>30</v>
      </c>
      <c r="F14" s="250"/>
      <c r="G14" s="250"/>
      <c r="H14" s="250"/>
      <c r="I14" s="250"/>
      <c r="J14" s="250"/>
      <c r="K14" s="250"/>
      <c r="L14" s="250"/>
      <c r="M14" s="250"/>
      <c r="N14" s="250"/>
      <c r="O14" s="250"/>
      <c r="P14" s="250"/>
      <c r="Q14" s="250"/>
      <c r="R14" s="250"/>
      <c r="S14" s="250"/>
      <c r="T14" s="250"/>
      <c r="U14" s="250"/>
      <c r="V14" s="250"/>
      <c r="W14" s="250"/>
      <c r="X14" s="250"/>
      <c r="Y14" s="250"/>
      <c r="Z14" s="250"/>
      <c r="AA14" s="250"/>
      <c r="AB14" s="250"/>
      <c r="AC14" s="250"/>
      <c r="AD14" s="250"/>
      <c r="AE14" s="250"/>
      <c r="AF14" s="250"/>
      <c r="AG14" s="250"/>
      <c r="AH14" s="250"/>
      <c r="AI14" s="250"/>
      <c r="AJ14" s="250"/>
      <c r="AK14" s="28" t="s">
        <v>28</v>
      </c>
      <c r="AL14" s="21"/>
      <c r="AM14" s="21"/>
      <c r="AN14" s="30" t="s">
        <v>30</v>
      </c>
      <c r="AO14" s="21"/>
      <c r="AP14" s="21"/>
      <c r="AQ14" s="21"/>
      <c r="AR14" s="19"/>
      <c r="BE14" s="244"/>
      <c r="BS14" s="16" t="s">
        <v>6</v>
      </c>
    </row>
    <row r="15" spans="1:74" s="1" customFormat="1" ht="6.9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44"/>
      <c r="BS15" s="16" t="s">
        <v>4</v>
      </c>
    </row>
    <row r="16" spans="1:74" s="1" customFormat="1" ht="12" customHeight="1">
      <c r="B16" s="20"/>
      <c r="C16" s="21"/>
      <c r="D16" s="28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25</v>
      </c>
      <c r="AL16" s="21"/>
      <c r="AM16" s="21"/>
      <c r="AN16" s="26" t="s">
        <v>32</v>
      </c>
      <c r="AO16" s="21"/>
      <c r="AP16" s="21"/>
      <c r="AQ16" s="21"/>
      <c r="AR16" s="19"/>
      <c r="BE16" s="244"/>
      <c r="BS16" s="16" t="s">
        <v>4</v>
      </c>
    </row>
    <row r="17" spans="1:71" s="1" customFormat="1" ht="18.45" customHeight="1">
      <c r="B17" s="20"/>
      <c r="C17" s="21"/>
      <c r="D17" s="21"/>
      <c r="E17" s="26" t="s">
        <v>33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28</v>
      </c>
      <c r="AL17" s="21"/>
      <c r="AM17" s="21"/>
      <c r="AN17" s="26" t="s">
        <v>1</v>
      </c>
      <c r="AO17" s="21"/>
      <c r="AP17" s="21"/>
      <c r="AQ17" s="21"/>
      <c r="AR17" s="19"/>
      <c r="BE17" s="244"/>
      <c r="BS17" s="16" t="s">
        <v>34</v>
      </c>
    </row>
    <row r="18" spans="1:71" s="1" customFormat="1" ht="6.9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44"/>
      <c r="BS18" s="16" t="s">
        <v>6</v>
      </c>
    </row>
    <row r="19" spans="1:71" s="1" customFormat="1" ht="12" customHeight="1">
      <c r="B19" s="20"/>
      <c r="C19" s="21"/>
      <c r="D19" s="28" t="s">
        <v>35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25</v>
      </c>
      <c r="AL19" s="21"/>
      <c r="AM19" s="21"/>
      <c r="AN19" s="26" t="s">
        <v>32</v>
      </c>
      <c r="AO19" s="21"/>
      <c r="AP19" s="21"/>
      <c r="AQ19" s="21"/>
      <c r="AR19" s="19"/>
      <c r="BE19" s="244"/>
      <c r="BS19" s="16" t="s">
        <v>6</v>
      </c>
    </row>
    <row r="20" spans="1:71" s="1" customFormat="1" ht="18.45" customHeight="1">
      <c r="B20" s="20"/>
      <c r="C20" s="21"/>
      <c r="D20" s="21"/>
      <c r="E20" s="26" t="s">
        <v>33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28</v>
      </c>
      <c r="AL20" s="21"/>
      <c r="AM20" s="21"/>
      <c r="AN20" s="26" t="s">
        <v>1</v>
      </c>
      <c r="AO20" s="21"/>
      <c r="AP20" s="21"/>
      <c r="AQ20" s="21"/>
      <c r="AR20" s="19"/>
      <c r="BE20" s="244"/>
      <c r="BS20" s="16" t="s">
        <v>34</v>
      </c>
    </row>
    <row r="21" spans="1:71" s="1" customFormat="1" ht="6.9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44"/>
    </row>
    <row r="22" spans="1:71" s="1" customFormat="1" ht="12" customHeight="1">
      <c r="B22" s="20"/>
      <c r="C22" s="21"/>
      <c r="D22" s="28" t="s">
        <v>36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44"/>
    </row>
    <row r="23" spans="1:71" s="1" customFormat="1" ht="16.5" customHeight="1">
      <c r="B23" s="20"/>
      <c r="C23" s="21"/>
      <c r="D23" s="21"/>
      <c r="E23" s="251" t="s">
        <v>1</v>
      </c>
      <c r="F23" s="251"/>
      <c r="G23" s="251"/>
      <c r="H23" s="251"/>
      <c r="I23" s="251"/>
      <c r="J23" s="251"/>
      <c r="K23" s="251"/>
      <c r="L23" s="251"/>
      <c r="M23" s="251"/>
      <c r="N23" s="251"/>
      <c r="O23" s="251"/>
      <c r="P23" s="251"/>
      <c r="Q23" s="251"/>
      <c r="R23" s="251"/>
      <c r="S23" s="251"/>
      <c r="T23" s="251"/>
      <c r="U23" s="251"/>
      <c r="V23" s="251"/>
      <c r="W23" s="251"/>
      <c r="X23" s="251"/>
      <c r="Y23" s="251"/>
      <c r="Z23" s="251"/>
      <c r="AA23" s="251"/>
      <c r="AB23" s="251"/>
      <c r="AC23" s="251"/>
      <c r="AD23" s="251"/>
      <c r="AE23" s="251"/>
      <c r="AF23" s="251"/>
      <c r="AG23" s="251"/>
      <c r="AH23" s="251"/>
      <c r="AI23" s="251"/>
      <c r="AJ23" s="251"/>
      <c r="AK23" s="251"/>
      <c r="AL23" s="251"/>
      <c r="AM23" s="251"/>
      <c r="AN23" s="251"/>
      <c r="AO23" s="21"/>
      <c r="AP23" s="21"/>
      <c r="AQ23" s="21"/>
      <c r="AR23" s="19"/>
      <c r="BE23" s="244"/>
    </row>
    <row r="24" spans="1:71" s="1" customFormat="1" ht="6.9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44"/>
    </row>
    <row r="25" spans="1:71" s="1" customFormat="1" ht="6.9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44"/>
    </row>
    <row r="26" spans="1:71" s="2" customFormat="1" ht="25.95" customHeight="1">
      <c r="A26" s="33"/>
      <c r="B26" s="34"/>
      <c r="C26" s="35"/>
      <c r="D26" s="36" t="s">
        <v>37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52">
        <f>ROUND(AG94,2)</f>
        <v>0</v>
      </c>
      <c r="AL26" s="253"/>
      <c r="AM26" s="253"/>
      <c r="AN26" s="253"/>
      <c r="AO26" s="253"/>
      <c r="AP26" s="35"/>
      <c r="AQ26" s="35"/>
      <c r="AR26" s="38"/>
      <c r="BE26" s="244"/>
    </row>
    <row r="27" spans="1:71" s="2" customFormat="1" ht="6.9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44"/>
    </row>
    <row r="28" spans="1:71" s="2" customFormat="1" ht="13.2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254" t="s">
        <v>38</v>
      </c>
      <c r="M28" s="254"/>
      <c r="N28" s="254"/>
      <c r="O28" s="254"/>
      <c r="P28" s="254"/>
      <c r="Q28" s="35"/>
      <c r="R28" s="35"/>
      <c r="S28" s="35"/>
      <c r="T28" s="35"/>
      <c r="U28" s="35"/>
      <c r="V28" s="35"/>
      <c r="W28" s="254" t="s">
        <v>39</v>
      </c>
      <c r="X28" s="254"/>
      <c r="Y28" s="254"/>
      <c r="Z28" s="254"/>
      <c r="AA28" s="254"/>
      <c r="AB28" s="254"/>
      <c r="AC28" s="254"/>
      <c r="AD28" s="254"/>
      <c r="AE28" s="254"/>
      <c r="AF28" s="35"/>
      <c r="AG28" s="35"/>
      <c r="AH28" s="35"/>
      <c r="AI28" s="35"/>
      <c r="AJ28" s="35"/>
      <c r="AK28" s="254" t="s">
        <v>40</v>
      </c>
      <c r="AL28" s="254"/>
      <c r="AM28" s="254"/>
      <c r="AN28" s="254"/>
      <c r="AO28" s="254"/>
      <c r="AP28" s="35"/>
      <c r="AQ28" s="35"/>
      <c r="AR28" s="38"/>
      <c r="BE28" s="244"/>
    </row>
    <row r="29" spans="1:71" s="3" customFormat="1" ht="14.4" customHeight="1">
      <c r="B29" s="39"/>
      <c r="C29" s="40"/>
      <c r="D29" s="28" t="s">
        <v>41</v>
      </c>
      <c r="E29" s="40"/>
      <c r="F29" s="28" t="s">
        <v>42</v>
      </c>
      <c r="G29" s="40"/>
      <c r="H29" s="40"/>
      <c r="I29" s="40"/>
      <c r="J29" s="40"/>
      <c r="K29" s="40"/>
      <c r="L29" s="257">
        <v>0.21</v>
      </c>
      <c r="M29" s="256"/>
      <c r="N29" s="256"/>
      <c r="O29" s="256"/>
      <c r="P29" s="256"/>
      <c r="Q29" s="40"/>
      <c r="R29" s="40"/>
      <c r="S29" s="40"/>
      <c r="T29" s="40"/>
      <c r="U29" s="40"/>
      <c r="V29" s="40"/>
      <c r="W29" s="255">
        <f>ROUND(AZ94, 2)</f>
        <v>0</v>
      </c>
      <c r="X29" s="256"/>
      <c r="Y29" s="256"/>
      <c r="Z29" s="256"/>
      <c r="AA29" s="256"/>
      <c r="AB29" s="256"/>
      <c r="AC29" s="256"/>
      <c r="AD29" s="256"/>
      <c r="AE29" s="256"/>
      <c r="AF29" s="40"/>
      <c r="AG29" s="40"/>
      <c r="AH29" s="40"/>
      <c r="AI29" s="40"/>
      <c r="AJ29" s="40"/>
      <c r="AK29" s="255">
        <f>ROUND(AV94, 2)</f>
        <v>0</v>
      </c>
      <c r="AL29" s="256"/>
      <c r="AM29" s="256"/>
      <c r="AN29" s="256"/>
      <c r="AO29" s="256"/>
      <c r="AP29" s="40"/>
      <c r="AQ29" s="40"/>
      <c r="AR29" s="41"/>
      <c r="BE29" s="245"/>
    </row>
    <row r="30" spans="1:71" s="3" customFormat="1" ht="14.4" customHeight="1">
      <c r="B30" s="39"/>
      <c r="C30" s="40"/>
      <c r="D30" s="40"/>
      <c r="E30" s="40"/>
      <c r="F30" s="28" t="s">
        <v>43</v>
      </c>
      <c r="G30" s="40"/>
      <c r="H30" s="40"/>
      <c r="I30" s="40"/>
      <c r="J30" s="40"/>
      <c r="K30" s="40"/>
      <c r="L30" s="257">
        <v>0.15</v>
      </c>
      <c r="M30" s="256"/>
      <c r="N30" s="256"/>
      <c r="O30" s="256"/>
      <c r="P30" s="256"/>
      <c r="Q30" s="40"/>
      <c r="R30" s="40"/>
      <c r="S30" s="40"/>
      <c r="T30" s="40"/>
      <c r="U30" s="40"/>
      <c r="V30" s="40"/>
      <c r="W30" s="255">
        <f>ROUND(BA94, 2)</f>
        <v>0</v>
      </c>
      <c r="X30" s="256"/>
      <c r="Y30" s="256"/>
      <c r="Z30" s="256"/>
      <c r="AA30" s="256"/>
      <c r="AB30" s="256"/>
      <c r="AC30" s="256"/>
      <c r="AD30" s="256"/>
      <c r="AE30" s="256"/>
      <c r="AF30" s="40"/>
      <c r="AG30" s="40"/>
      <c r="AH30" s="40"/>
      <c r="AI30" s="40"/>
      <c r="AJ30" s="40"/>
      <c r="AK30" s="255">
        <f>ROUND(AW94, 2)</f>
        <v>0</v>
      </c>
      <c r="AL30" s="256"/>
      <c r="AM30" s="256"/>
      <c r="AN30" s="256"/>
      <c r="AO30" s="256"/>
      <c r="AP30" s="40"/>
      <c r="AQ30" s="40"/>
      <c r="AR30" s="41"/>
      <c r="BE30" s="245"/>
    </row>
    <row r="31" spans="1:71" s="3" customFormat="1" ht="14.4" hidden="1" customHeight="1">
      <c r="B31" s="39"/>
      <c r="C31" s="40"/>
      <c r="D31" s="40"/>
      <c r="E31" s="40"/>
      <c r="F31" s="28" t="s">
        <v>44</v>
      </c>
      <c r="G31" s="40"/>
      <c r="H31" s="40"/>
      <c r="I31" s="40"/>
      <c r="J31" s="40"/>
      <c r="K31" s="40"/>
      <c r="L31" s="257">
        <v>0.21</v>
      </c>
      <c r="M31" s="256"/>
      <c r="N31" s="256"/>
      <c r="O31" s="256"/>
      <c r="P31" s="256"/>
      <c r="Q31" s="40"/>
      <c r="R31" s="40"/>
      <c r="S31" s="40"/>
      <c r="T31" s="40"/>
      <c r="U31" s="40"/>
      <c r="V31" s="40"/>
      <c r="W31" s="255">
        <f>ROUND(BB94, 2)</f>
        <v>0</v>
      </c>
      <c r="X31" s="256"/>
      <c r="Y31" s="256"/>
      <c r="Z31" s="256"/>
      <c r="AA31" s="256"/>
      <c r="AB31" s="256"/>
      <c r="AC31" s="256"/>
      <c r="AD31" s="256"/>
      <c r="AE31" s="256"/>
      <c r="AF31" s="40"/>
      <c r="AG31" s="40"/>
      <c r="AH31" s="40"/>
      <c r="AI31" s="40"/>
      <c r="AJ31" s="40"/>
      <c r="AK31" s="255">
        <v>0</v>
      </c>
      <c r="AL31" s="256"/>
      <c r="AM31" s="256"/>
      <c r="AN31" s="256"/>
      <c r="AO31" s="256"/>
      <c r="AP31" s="40"/>
      <c r="AQ31" s="40"/>
      <c r="AR31" s="41"/>
      <c r="BE31" s="245"/>
    </row>
    <row r="32" spans="1:71" s="3" customFormat="1" ht="14.4" hidden="1" customHeight="1">
      <c r="B32" s="39"/>
      <c r="C32" s="40"/>
      <c r="D32" s="40"/>
      <c r="E32" s="40"/>
      <c r="F32" s="28" t="s">
        <v>45</v>
      </c>
      <c r="G32" s="40"/>
      <c r="H32" s="40"/>
      <c r="I32" s="40"/>
      <c r="J32" s="40"/>
      <c r="K32" s="40"/>
      <c r="L32" s="257">
        <v>0.15</v>
      </c>
      <c r="M32" s="256"/>
      <c r="N32" s="256"/>
      <c r="O32" s="256"/>
      <c r="P32" s="256"/>
      <c r="Q32" s="40"/>
      <c r="R32" s="40"/>
      <c r="S32" s="40"/>
      <c r="T32" s="40"/>
      <c r="U32" s="40"/>
      <c r="V32" s="40"/>
      <c r="W32" s="255">
        <f>ROUND(BC94, 2)</f>
        <v>0</v>
      </c>
      <c r="X32" s="256"/>
      <c r="Y32" s="256"/>
      <c r="Z32" s="256"/>
      <c r="AA32" s="256"/>
      <c r="AB32" s="256"/>
      <c r="AC32" s="256"/>
      <c r="AD32" s="256"/>
      <c r="AE32" s="256"/>
      <c r="AF32" s="40"/>
      <c r="AG32" s="40"/>
      <c r="AH32" s="40"/>
      <c r="AI32" s="40"/>
      <c r="AJ32" s="40"/>
      <c r="AK32" s="255">
        <v>0</v>
      </c>
      <c r="AL32" s="256"/>
      <c r="AM32" s="256"/>
      <c r="AN32" s="256"/>
      <c r="AO32" s="256"/>
      <c r="AP32" s="40"/>
      <c r="AQ32" s="40"/>
      <c r="AR32" s="41"/>
      <c r="BE32" s="245"/>
    </row>
    <row r="33" spans="1:57" s="3" customFormat="1" ht="14.4" hidden="1" customHeight="1">
      <c r="B33" s="39"/>
      <c r="C33" s="40"/>
      <c r="D33" s="40"/>
      <c r="E33" s="40"/>
      <c r="F33" s="28" t="s">
        <v>46</v>
      </c>
      <c r="G33" s="40"/>
      <c r="H33" s="40"/>
      <c r="I33" s="40"/>
      <c r="J33" s="40"/>
      <c r="K33" s="40"/>
      <c r="L33" s="257">
        <v>0</v>
      </c>
      <c r="M33" s="256"/>
      <c r="N33" s="256"/>
      <c r="O33" s="256"/>
      <c r="P33" s="256"/>
      <c r="Q33" s="40"/>
      <c r="R33" s="40"/>
      <c r="S33" s="40"/>
      <c r="T33" s="40"/>
      <c r="U33" s="40"/>
      <c r="V33" s="40"/>
      <c r="W33" s="255">
        <f>ROUND(BD94, 2)</f>
        <v>0</v>
      </c>
      <c r="X33" s="256"/>
      <c r="Y33" s="256"/>
      <c r="Z33" s="256"/>
      <c r="AA33" s="256"/>
      <c r="AB33" s="256"/>
      <c r="AC33" s="256"/>
      <c r="AD33" s="256"/>
      <c r="AE33" s="256"/>
      <c r="AF33" s="40"/>
      <c r="AG33" s="40"/>
      <c r="AH33" s="40"/>
      <c r="AI33" s="40"/>
      <c r="AJ33" s="40"/>
      <c r="AK33" s="255">
        <v>0</v>
      </c>
      <c r="AL33" s="256"/>
      <c r="AM33" s="256"/>
      <c r="AN33" s="256"/>
      <c r="AO33" s="256"/>
      <c r="AP33" s="40"/>
      <c r="AQ33" s="40"/>
      <c r="AR33" s="41"/>
      <c r="BE33" s="245"/>
    </row>
    <row r="34" spans="1:57" s="2" customFormat="1" ht="6.9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244"/>
    </row>
    <row r="35" spans="1:57" s="2" customFormat="1" ht="25.95" customHeight="1">
      <c r="A35" s="33"/>
      <c r="B35" s="34"/>
      <c r="C35" s="42"/>
      <c r="D35" s="43" t="s">
        <v>47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48</v>
      </c>
      <c r="U35" s="44"/>
      <c r="V35" s="44"/>
      <c r="W35" s="44"/>
      <c r="X35" s="258" t="s">
        <v>49</v>
      </c>
      <c r="Y35" s="259"/>
      <c r="Z35" s="259"/>
      <c r="AA35" s="259"/>
      <c r="AB35" s="259"/>
      <c r="AC35" s="44"/>
      <c r="AD35" s="44"/>
      <c r="AE35" s="44"/>
      <c r="AF35" s="44"/>
      <c r="AG35" s="44"/>
      <c r="AH35" s="44"/>
      <c r="AI35" s="44"/>
      <c r="AJ35" s="44"/>
      <c r="AK35" s="260">
        <f>SUM(AK26:AK33)</f>
        <v>0</v>
      </c>
      <c r="AL35" s="259"/>
      <c r="AM35" s="259"/>
      <c r="AN35" s="259"/>
      <c r="AO35" s="261"/>
      <c r="AP35" s="42"/>
      <c r="AQ35" s="42"/>
      <c r="AR35" s="38"/>
      <c r="BE35" s="33"/>
    </row>
    <row r="36" spans="1:57" s="2" customFormat="1" ht="6.9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14.4" customHeight="1">
      <c r="A37" s="3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8"/>
      <c r="BE37" s="33"/>
    </row>
    <row r="38" spans="1:57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7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7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7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7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7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7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7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7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7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7" s="2" customFormat="1" ht="14.4" customHeight="1">
      <c r="B49" s="46"/>
      <c r="C49" s="47"/>
      <c r="D49" s="48" t="s">
        <v>50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8" t="s">
        <v>51</v>
      </c>
      <c r="AI49" s="49"/>
      <c r="AJ49" s="49"/>
      <c r="AK49" s="49"/>
      <c r="AL49" s="49"/>
      <c r="AM49" s="49"/>
      <c r="AN49" s="49"/>
      <c r="AO49" s="49"/>
      <c r="AP49" s="47"/>
      <c r="AQ49" s="47"/>
      <c r="AR49" s="50"/>
    </row>
    <row r="50" spans="1:57" ht="10.199999999999999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7" ht="10.199999999999999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7" ht="10.199999999999999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7" ht="10.199999999999999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7" ht="10.199999999999999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7" ht="10.199999999999999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7" ht="10.199999999999999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7" ht="10.199999999999999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7" ht="10.199999999999999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7" ht="10.19999999999999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7" s="2" customFormat="1" ht="13.2">
      <c r="A60" s="33"/>
      <c r="B60" s="34"/>
      <c r="C60" s="35"/>
      <c r="D60" s="51" t="s">
        <v>52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1" t="s">
        <v>53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1" t="s">
        <v>52</v>
      </c>
      <c r="AI60" s="37"/>
      <c r="AJ60" s="37"/>
      <c r="AK60" s="37"/>
      <c r="AL60" s="37"/>
      <c r="AM60" s="51" t="s">
        <v>53</v>
      </c>
      <c r="AN60" s="37"/>
      <c r="AO60" s="37"/>
      <c r="AP60" s="35"/>
      <c r="AQ60" s="35"/>
      <c r="AR60" s="38"/>
      <c r="BE60" s="33"/>
    </row>
    <row r="61" spans="1:57" ht="10.199999999999999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7" ht="10.199999999999999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7" ht="10.199999999999999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7" s="2" customFormat="1" ht="13.2">
      <c r="A64" s="33"/>
      <c r="B64" s="34"/>
      <c r="C64" s="35"/>
      <c r="D64" s="48" t="s">
        <v>54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48" t="s">
        <v>55</v>
      </c>
      <c r="AI64" s="52"/>
      <c r="AJ64" s="52"/>
      <c r="AK64" s="52"/>
      <c r="AL64" s="52"/>
      <c r="AM64" s="52"/>
      <c r="AN64" s="52"/>
      <c r="AO64" s="52"/>
      <c r="AP64" s="35"/>
      <c r="AQ64" s="35"/>
      <c r="AR64" s="38"/>
      <c r="BE64" s="33"/>
    </row>
    <row r="65" spans="1:57" ht="10.199999999999999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7" ht="10.199999999999999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7" ht="10.199999999999999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7" ht="10.199999999999999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7" ht="10.19999999999999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7" ht="10.199999999999999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7" ht="10.199999999999999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7" ht="10.199999999999999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7" ht="10.199999999999999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7" ht="10.199999999999999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7" s="2" customFormat="1" ht="13.2">
      <c r="A75" s="33"/>
      <c r="B75" s="34"/>
      <c r="C75" s="35"/>
      <c r="D75" s="51" t="s">
        <v>52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1" t="s">
        <v>53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1" t="s">
        <v>52</v>
      </c>
      <c r="AI75" s="37"/>
      <c r="AJ75" s="37"/>
      <c r="AK75" s="37"/>
      <c r="AL75" s="37"/>
      <c r="AM75" s="51" t="s">
        <v>53</v>
      </c>
      <c r="AN75" s="37"/>
      <c r="AO75" s="37"/>
      <c r="AP75" s="35"/>
      <c r="AQ75" s="35"/>
      <c r="AR75" s="38"/>
      <c r="BE75" s="33"/>
    </row>
    <row r="76" spans="1:57" s="2" customFormat="1" ht="10.199999999999999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8"/>
      <c r="BE76" s="33"/>
    </row>
    <row r="77" spans="1:57" s="2" customFormat="1" ht="6.9" customHeight="1">
      <c r="A77" s="33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38"/>
      <c r="BE77" s="33"/>
    </row>
    <row r="81" spans="1:91" s="2" customFormat="1" ht="6.9" customHeight="1">
      <c r="A81" s="33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38"/>
      <c r="BE81" s="33"/>
    </row>
    <row r="82" spans="1:91" s="2" customFormat="1" ht="24.9" customHeight="1">
      <c r="A82" s="33"/>
      <c r="B82" s="34"/>
      <c r="C82" s="22" t="s">
        <v>56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8"/>
      <c r="BE82" s="33"/>
    </row>
    <row r="83" spans="1:91" s="2" customFormat="1" ht="6.9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8"/>
      <c r="BE83" s="33"/>
    </row>
    <row r="84" spans="1:91" s="4" customFormat="1" ht="12" customHeight="1">
      <c r="B84" s="57"/>
      <c r="C84" s="28" t="s">
        <v>13</v>
      </c>
      <c r="D84" s="58"/>
      <c r="E84" s="58"/>
      <c r="F84" s="58"/>
      <c r="G84" s="58"/>
      <c r="H84" s="58"/>
      <c r="I84" s="58"/>
      <c r="J84" s="58"/>
      <c r="K84" s="58"/>
      <c r="L84" s="58" t="str">
        <f>K5</f>
        <v>2021-10</v>
      </c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9"/>
    </row>
    <row r="85" spans="1:91" s="5" customFormat="1" ht="36.9" customHeight="1">
      <c r="B85" s="60"/>
      <c r="C85" s="61" t="s">
        <v>16</v>
      </c>
      <c r="D85" s="62"/>
      <c r="E85" s="62"/>
      <c r="F85" s="62"/>
      <c r="G85" s="62"/>
      <c r="H85" s="62"/>
      <c r="I85" s="62"/>
      <c r="J85" s="62"/>
      <c r="K85" s="62"/>
      <c r="L85" s="262" t="str">
        <f>K6</f>
        <v>Vltava, VD Smíchov, ř.km 53,5-53,7 - DPK - oprava pochozích plat</v>
      </c>
      <c r="M85" s="263"/>
      <c r="N85" s="263"/>
      <c r="O85" s="263"/>
      <c r="P85" s="263"/>
      <c r="Q85" s="263"/>
      <c r="R85" s="263"/>
      <c r="S85" s="263"/>
      <c r="T85" s="263"/>
      <c r="U85" s="263"/>
      <c r="V85" s="263"/>
      <c r="W85" s="263"/>
      <c r="X85" s="263"/>
      <c r="Y85" s="263"/>
      <c r="Z85" s="263"/>
      <c r="AA85" s="263"/>
      <c r="AB85" s="263"/>
      <c r="AC85" s="263"/>
      <c r="AD85" s="263"/>
      <c r="AE85" s="263"/>
      <c r="AF85" s="263"/>
      <c r="AG85" s="263"/>
      <c r="AH85" s="263"/>
      <c r="AI85" s="263"/>
      <c r="AJ85" s="263"/>
      <c r="AK85" s="263"/>
      <c r="AL85" s="263"/>
      <c r="AM85" s="263"/>
      <c r="AN85" s="263"/>
      <c r="AO85" s="263"/>
      <c r="AP85" s="62"/>
      <c r="AQ85" s="62"/>
      <c r="AR85" s="63"/>
    </row>
    <row r="86" spans="1:91" s="2" customFormat="1" ht="6.9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8"/>
      <c r="BE86" s="33"/>
    </row>
    <row r="87" spans="1:91" s="2" customFormat="1" ht="12" customHeight="1">
      <c r="A87" s="33"/>
      <c r="B87" s="34"/>
      <c r="C87" s="28" t="s">
        <v>20</v>
      </c>
      <c r="D87" s="35"/>
      <c r="E87" s="35"/>
      <c r="F87" s="35"/>
      <c r="G87" s="35"/>
      <c r="H87" s="35"/>
      <c r="I87" s="35"/>
      <c r="J87" s="35"/>
      <c r="K87" s="35"/>
      <c r="L87" s="64" t="str">
        <f>IF(K8="","",K8)</f>
        <v>VD Smíchov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8" t="s">
        <v>22</v>
      </c>
      <c r="AJ87" s="35"/>
      <c r="AK87" s="35"/>
      <c r="AL87" s="35"/>
      <c r="AM87" s="264" t="str">
        <f>IF(AN8= "","",AN8)</f>
        <v>7. 6. 2021</v>
      </c>
      <c r="AN87" s="264"/>
      <c r="AO87" s="35"/>
      <c r="AP87" s="35"/>
      <c r="AQ87" s="35"/>
      <c r="AR87" s="38"/>
      <c r="BE87" s="33"/>
    </row>
    <row r="88" spans="1:91" s="2" customFormat="1" ht="6.9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8"/>
      <c r="BE88" s="33"/>
    </row>
    <row r="89" spans="1:91" s="2" customFormat="1" ht="15.15" customHeight="1">
      <c r="A89" s="33"/>
      <c r="B89" s="34"/>
      <c r="C89" s="28" t="s">
        <v>24</v>
      </c>
      <c r="D89" s="35"/>
      <c r="E89" s="35"/>
      <c r="F89" s="35"/>
      <c r="G89" s="35"/>
      <c r="H89" s="35"/>
      <c r="I89" s="35"/>
      <c r="J89" s="35"/>
      <c r="K89" s="35"/>
      <c r="L89" s="58" t="str">
        <f>IF(E11= "","",E11)</f>
        <v>Povodí Vltavy, s.p.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8" t="s">
        <v>31</v>
      </c>
      <c r="AJ89" s="35"/>
      <c r="AK89" s="35"/>
      <c r="AL89" s="35"/>
      <c r="AM89" s="265" t="str">
        <f>IF(E17="","",E17)</f>
        <v>Ing. Milada Klimešová</v>
      </c>
      <c r="AN89" s="266"/>
      <c r="AO89" s="266"/>
      <c r="AP89" s="266"/>
      <c r="AQ89" s="35"/>
      <c r="AR89" s="38"/>
      <c r="AS89" s="267" t="s">
        <v>57</v>
      </c>
      <c r="AT89" s="268"/>
      <c r="AU89" s="66"/>
      <c r="AV89" s="66"/>
      <c r="AW89" s="66"/>
      <c r="AX89" s="66"/>
      <c r="AY89" s="66"/>
      <c r="AZ89" s="66"/>
      <c r="BA89" s="66"/>
      <c r="BB89" s="66"/>
      <c r="BC89" s="66"/>
      <c r="BD89" s="67"/>
      <c r="BE89" s="33"/>
    </row>
    <row r="90" spans="1:91" s="2" customFormat="1" ht="15.15" customHeight="1">
      <c r="A90" s="33"/>
      <c r="B90" s="34"/>
      <c r="C90" s="28" t="s">
        <v>29</v>
      </c>
      <c r="D90" s="35"/>
      <c r="E90" s="35"/>
      <c r="F90" s="35"/>
      <c r="G90" s="35"/>
      <c r="H90" s="35"/>
      <c r="I90" s="35"/>
      <c r="J90" s="35"/>
      <c r="K90" s="35"/>
      <c r="L90" s="58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8" t="s">
        <v>35</v>
      </c>
      <c r="AJ90" s="35"/>
      <c r="AK90" s="35"/>
      <c r="AL90" s="35"/>
      <c r="AM90" s="265" t="str">
        <f>IF(E20="","",E20)</f>
        <v>Ing. Milada Klimešová</v>
      </c>
      <c r="AN90" s="266"/>
      <c r="AO90" s="266"/>
      <c r="AP90" s="266"/>
      <c r="AQ90" s="35"/>
      <c r="AR90" s="38"/>
      <c r="AS90" s="269"/>
      <c r="AT90" s="270"/>
      <c r="AU90" s="68"/>
      <c r="AV90" s="68"/>
      <c r="AW90" s="68"/>
      <c r="AX90" s="68"/>
      <c r="AY90" s="68"/>
      <c r="AZ90" s="68"/>
      <c r="BA90" s="68"/>
      <c r="BB90" s="68"/>
      <c r="BC90" s="68"/>
      <c r="BD90" s="69"/>
      <c r="BE90" s="33"/>
    </row>
    <row r="91" spans="1:91" s="2" customFormat="1" ht="10.8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8"/>
      <c r="AS91" s="271"/>
      <c r="AT91" s="272"/>
      <c r="AU91" s="70"/>
      <c r="AV91" s="70"/>
      <c r="AW91" s="70"/>
      <c r="AX91" s="70"/>
      <c r="AY91" s="70"/>
      <c r="AZ91" s="70"/>
      <c r="BA91" s="70"/>
      <c r="BB91" s="70"/>
      <c r="BC91" s="70"/>
      <c r="BD91" s="71"/>
      <c r="BE91" s="33"/>
    </row>
    <row r="92" spans="1:91" s="2" customFormat="1" ht="29.25" customHeight="1">
      <c r="A92" s="33"/>
      <c r="B92" s="34"/>
      <c r="C92" s="273" t="s">
        <v>58</v>
      </c>
      <c r="D92" s="274"/>
      <c r="E92" s="274"/>
      <c r="F92" s="274"/>
      <c r="G92" s="274"/>
      <c r="H92" s="72"/>
      <c r="I92" s="275" t="s">
        <v>59</v>
      </c>
      <c r="J92" s="274"/>
      <c r="K92" s="274"/>
      <c r="L92" s="274"/>
      <c r="M92" s="274"/>
      <c r="N92" s="274"/>
      <c r="O92" s="274"/>
      <c r="P92" s="274"/>
      <c r="Q92" s="274"/>
      <c r="R92" s="274"/>
      <c r="S92" s="274"/>
      <c r="T92" s="274"/>
      <c r="U92" s="274"/>
      <c r="V92" s="274"/>
      <c r="W92" s="274"/>
      <c r="X92" s="274"/>
      <c r="Y92" s="274"/>
      <c r="Z92" s="274"/>
      <c r="AA92" s="274"/>
      <c r="AB92" s="274"/>
      <c r="AC92" s="274"/>
      <c r="AD92" s="274"/>
      <c r="AE92" s="274"/>
      <c r="AF92" s="274"/>
      <c r="AG92" s="276" t="s">
        <v>60</v>
      </c>
      <c r="AH92" s="274"/>
      <c r="AI92" s="274"/>
      <c r="AJ92" s="274"/>
      <c r="AK92" s="274"/>
      <c r="AL92" s="274"/>
      <c r="AM92" s="274"/>
      <c r="AN92" s="275" t="s">
        <v>61</v>
      </c>
      <c r="AO92" s="274"/>
      <c r="AP92" s="277"/>
      <c r="AQ92" s="73" t="s">
        <v>62</v>
      </c>
      <c r="AR92" s="38"/>
      <c r="AS92" s="74" t="s">
        <v>63</v>
      </c>
      <c r="AT92" s="75" t="s">
        <v>64</v>
      </c>
      <c r="AU92" s="75" t="s">
        <v>65</v>
      </c>
      <c r="AV92" s="75" t="s">
        <v>66</v>
      </c>
      <c r="AW92" s="75" t="s">
        <v>67</v>
      </c>
      <c r="AX92" s="75" t="s">
        <v>68</v>
      </c>
      <c r="AY92" s="75" t="s">
        <v>69</v>
      </c>
      <c r="AZ92" s="75" t="s">
        <v>70</v>
      </c>
      <c r="BA92" s="75" t="s">
        <v>71</v>
      </c>
      <c r="BB92" s="75" t="s">
        <v>72</v>
      </c>
      <c r="BC92" s="75" t="s">
        <v>73</v>
      </c>
      <c r="BD92" s="76" t="s">
        <v>74</v>
      </c>
      <c r="BE92" s="33"/>
    </row>
    <row r="93" spans="1:91" s="2" customFormat="1" ht="10.8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8"/>
      <c r="AS93" s="77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9"/>
      <c r="BE93" s="33"/>
    </row>
    <row r="94" spans="1:91" s="6" customFormat="1" ht="32.4" customHeight="1">
      <c r="B94" s="80"/>
      <c r="C94" s="81" t="s">
        <v>75</v>
      </c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281">
        <f>ROUND(SUM(AG95:AG97),2)</f>
        <v>0</v>
      </c>
      <c r="AH94" s="281"/>
      <c r="AI94" s="281"/>
      <c r="AJ94" s="281"/>
      <c r="AK94" s="281"/>
      <c r="AL94" s="281"/>
      <c r="AM94" s="281"/>
      <c r="AN94" s="282">
        <f>SUM(AG94,AT94)</f>
        <v>0</v>
      </c>
      <c r="AO94" s="282"/>
      <c r="AP94" s="282"/>
      <c r="AQ94" s="84" t="s">
        <v>1</v>
      </c>
      <c r="AR94" s="85"/>
      <c r="AS94" s="86">
        <f>ROUND(SUM(AS95:AS97),2)</f>
        <v>0</v>
      </c>
      <c r="AT94" s="87">
        <f>ROUND(SUM(AV94:AW94),2)</f>
        <v>0</v>
      </c>
      <c r="AU94" s="88">
        <f>ROUND(SUM(AU95:AU97),5)</f>
        <v>0</v>
      </c>
      <c r="AV94" s="87">
        <f>ROUND(AZ94*L29,2)</f>
        <v>0</v>
      </c>
      <c r="AW94" s="87">
        <f>ROUND(BA94*L30,2)</f>
        <v>0</v>
      </c>
      <c r="AX94" s="87">
        <f>ROUND(BB94*L29,2)</f>
        <v>0</v>
      </c>
      <c r="AY94" s="87">
        <f>ROUND(BC94*L30,2)</f>
        <v>0</v>
      </c>
      <c r="AZ94" s="87">
        <f>ROUND(SUM(AZ95:AZ97),2)</f>
        <v>0</v>
      </c>
      <c r="BA94" s="87">
        <f>ROUND(SUM(BA95:BA97),2)</f>
        <v>0</v>
      </c>
      <c r="BB94" s="87">
        <f>ROUND(SUM(BB95:BB97),2)</f>
        <v>0</v>
      </c>
      <c r="BC94" s="87">
        <f>ROUND(SUM(BC95:BC97),2)</f>
        <v>0</v>
      </c>
      <c r="BD94" s="89">
        <f>ROUND(SUM(BD95:BD97),2)</f>
        <v>0</v>
      </c>
      <c r="BS94" s="90" t="s">
        <v>76</v>
      </c>
      <c r="BT94" s="90" t="s">
        <v>77</v>
      </c>
      <c r="BU94" s="91" t="s">
        <v>78</v>
      </c>
      <c r="BV94" s="90" t="s">
        <v>79</v>
      </c>
      <c r="BW94" s="90" t="s">
        <v>5</v>
      </c>
      <c r="BX94" s="90" t="s">
        <v>80</v>
      </c>
      <c r="CL94" s="90" t="s">
        <v>1</v>
      </c>
    </row>
    <row r="95" spans="1:91" s="7" customFormat="1" ht="16.5" customHeight="1">
      <c r="A95" s="92" t="s">
        <v>81</v>
      </c>
      <c r="B95" s="93"/>
      <c r="C95" s="94"/>
      <c r="D95" s="280" t="s">
        <v>82</v>
      </c>
      <c r="E95" s="280"/>
      <c r="F95" s="280"/>
      <c r="G95" s="280"/>
      <c r="H95" s="280"/>
      <c r="I95" s="95"/>
      <c r="J95" s="280" t="s">
        <v>83</v>
      </c>
      <c r="K95" s="280"/>
      <c r="L95" s="280"/>
      <c r="M95" s="280"/>
      <c r="N95" s="280"/>
      <c r="O95" s="280"/>
      <c r="P95" s="280"/>
      <c r="Q95" s="280"/>
      <c r="R95" s="280"/>
      <c r="S95" s="280"/>
      <c r="T95" s="280"/>
      <c r="U95" s="280"/>
      <c r="V95" s="280"/>
      <c r="W95" s="280"/>
      <c r="X95" s="280"/>
      <c r="Y95" s="280"/>
      <c r="Z95" s="280"/>
      <c r="AA95" s="280"/>
      <c r="AB95" s="280"/>
      <c r="AC95" s="280"/>
      <c r="AD95" s="280"/>
      <c r="AE95" s="280"/>
      <c r="AF95" s="280"/>
      <c r="AG95" s="278">
        <f>'00 - VRN'!J30</f>
        <v>0</v>
      </c>
      <c r="AH95" s="279"/>
      <c r="AI95" s="279"/>
      <c r="AJ95" s="279"/>
      <c r="AK95" s="279"/>
      <c r="AL95" s="279"/>
      <c r="AM95" s="279"/>
      <c r="AN95" s="278">
        <f>SUM(AG95,AT95)</f>
        <v>0</v>
      </c>
      <c r="AO95" s="279"/>
      <c r="AP95" s="279"/>
      <c r="AQ95" s="96" t="s">
        <v>84</v>
      </c>
      <c r="AR95" s="97"/>
      <c r="AS95" s="98">
        <v>0</v>
      </c>
      <c r="AT95" s="99">
        <f>ROUND(SUM(AV95:AW95),2)</f>
        <v>0</v>
      </c>
      <c r="AU95" s="100">
        <f>'00 - VRN'!P122</f>
        <v>0</v>
      </c>
      <c r="AV95" s="99">
        <f>'00 - VRN'!J33</f>
        <v>0</v>
      </c>
      <c r="AW95" s="99">
        <f>'00 - VRN'!J34</f>
        <v>0</v>
      </c>
      <c r="AX95" s="99">
        <f>'00 - VRN'!J35</f>
        <v>0</v>
      </c>
      <c r="AY95" s="99">
        <f>'00 - VRN'!J36</f>
        <v>0</v>
      </c>
      <c r="AZ95" s="99">
        <f>'00 - VRN'!F33</f>
        <v>0</v>
      </c>
      <c r="BA95" s="99">
        <f>'00 - VRN'!F34</f>
        <v>0</v>
      </c>
      <c r="BB95" s="99">
        <f>'00 - VRN'!F35</f>
        <v>0</v>
      </c>
      <c r="BC95" s="99">
        <f>'00 - VRN'!F36</f>
        <v>0</v>
      </c>
      <c r="BD95" s="101">
        <f>'00 - VRN'!F37</f>
        <v>0</v>
      </c>
      <c r="BT95" s="102" t="s">
        <v>85</v>
      </c>
      <c r="BV95" s="102" t="s">
        <v>79</v>
      </c>
      <c r="BW95" s="102" t="s">
        <v>86</v>
      </c>
      <c r="BX95" s="102" t="s">
        <v>5</v>
      </c>
      <c r="CL95" s="102" t="s">
        <v>1</v>
      </c>
      <c r="CM95" s="102" t="s">
        <v>87</v>
      </c>
    </row>
    <row r="96" spans="1:91" s="7" customFormat="1" ht="16.5" customHeight="1">
      <c r="A96" s="92" t="s">
        <v>81</v>
      </c>
      <c r="B96" s="93"/>
      <c r="C96" s="94"/>
      <c r="D96" s="280" t="s">
        <v>88</v>
      </c>
      <c r="E96" s="280"/>
      <c r="F96" s="280"/>
      <c r="G96" s="280"/>
      <c r="H96" s="280"/>
      <c r="I96" s="95"/>
      <c r="J96" s="280" t="s">
        <v>89</v>
      </c>
      <c r="K96" s="280"/>
      <c r="L96" s="280"/>
      <c r="M96" s="280"/>
      <c r="N96" s="280"/>
      <c r="O96" s="280"/>
      <c r="P96" s="280"/>
      <c r="Q96" s="280"/>
      <c r="R96" s="280"/>
      <c r="S96" s="280"/>
      <c r="T96" s="280"/>
      <c r="U96" s="280"/>
      <c r="V96" s="280"/>
      <c r="W96" s="280"/>
      <c r="X96" s="280"/>
      <c r="Y96" s="280"/>
      <c r="Z96" s="280"/>
      <c r="AA96" s="280"/>
      <c r="AB96" s="280"/>
      <c r="AC96" s="280"/>
      <c r="AD96" s="280"/>
      <c r="AE96" s="280"/>
      <c r="AF96" s="280"/>
      <c r="AG96" s="278">
        <f>'01 - SO1 - Oprava plata'!J30</f>
        <v>0</v>
      </c>
      <c r="AH96" s="279"/>
      <c r="AI96" s="279"/>
      <c r="AJ96" s="279"/>
      <c r="AK96" s="279"/>
      <c r="AL96" s="279"/>
      <c r="AM96" s="279"/>
      <c r="AN96" s="278">
        <f>SUM(AG96,AT96)</f>
        <v>0</v>
      </c>
      <c r="AO96" s="279"/>
      <c r="AP96" s="279"/>
      <c r="AQ96" s="96" t="s">
        <v>84</v>
      </c>
      <c r="AR96" s="97"/>
      <c r="AS96" s="98">
        <v>0</v>
      </c>
      <c r="AT96" s="99">
        <f>ROUND(SUM(AV96:AW96),2)</f>
        <v>0</v>
      </c>
      <c r="AU96" s="100">
        <f>'01 - SO1 - Oprava plata'!P126</f>
        <v>0</v>
      </c>
      <c r="AV96" s="99">
        <f>'01 - SO1 - Oprava plata'!J33</f>
        <v>0</v>
      </c>
      <c r="AW96" s="99">
        <f>'01 - SO1 - Oprava plata'!J34</f>
        <v>0</v>
      </c>
      <c r="AX96" s="99">
        <f>'01 - SO1 - Oprava plata'!J35</f>
        <v>0</v>
      </c>
      <c r="AY96" s="99">
        <f>'01 - SO1 - Oprava plata'!J36</f>
        <v>0</v>
      </c>
      <c r="AZ96" s="99">
        <f>'01 - SO1 - Oprava plata'!F33</f>
        <v>0</v>
      </c>
      <c r="BA96" s="99">
        <f>'01 - SO1 - Oprava plata'!F34</f>
        <v>0</v>
      </c>
      <c r="BB96" s="99">
        <f>'01 - SO1 - Oprava plata'!F35</f>
        <v>0</v>
      </c>
      <c r="BC96" s="99">
        <f>'01 - SO1 - Oprava plata'!F36</f>
        <v>0</v>
      </c>
      <c r="BD96" s="101">
        <f>'01 - SO1 - Oprava plata'!F37</f>
        <v>0</v>
      </c>
      <c r="BT96" s="102" t="s">
        <v>85</v>
      </c>
      <c r="BV96" s="102" t="s">
        <v>79</v>
      </c>
      <c r="BW96" s="102" t="s">
        <v>90</v>
      </c>
      <c r="BX96" s="102" t="s">
        <v>5</v>
      </c>
      <c r="CL96" s="102" t="s">
        <v>1</v>
      </c>
      <c r="CM96" s="102" t="s">
        <v>87</v>
      </c>
    </row>
    <row r="97" spans="1:91" s="7" customFormat="1" ht="16.5" customHeight="1">
      <c r="A97" s="92" t="s">
        <v>81</v>
      </c>
      <c r="B97" s="93"/>
      <c r="C97" s="94"/>
      <c r="D97" s="280" t="s">
        <v>91</v>
      </c>
      <c r="E97" s="280"/>
      <c r="F97" s="280"/>
      <c r="G97" s="280"/>
      <c r="H97" s="280"/>
      <c r="I97" s="95"/>
      <c r="J97" s="280" t="s">
        <v>92</v>
      </c>
      <c r="K97" s="280"/>
      <c r="L97" s="280"/>
      <c r="M97" s="280"/>
      <c r="N97" s="280"/>
      <c r="O97" s="280"/>
      <c r="P97" s="280"/>
      <c r="Q97" s="280"/>
      <c r="R97" s="280"/>
      <c r="S97" s="280"/>
      <c r="T97" s="280"/>
      <c r="U97" s="280"/>
      <c r="V97" s="280"/>
      <c r="W97" s="280"/>
      <c r="X97" s="280"/>
      <c r="Y97" s="280"/>
      <c r="Z97" s="280"/>
      <c r="AA97" s="280"/>
      <c r="AB97" s="280"/>
      <c r="AC97" s="280"/>
      <c r="AD97" s="280"/>
      <c r="AE97" s="280"/>
      <c r="AF97" s="280"/>
      <c r="AG97" s="278">
        <f>'02 - SO2 - Multifunkční k...'!J30</f>
        <v>0</v>
      </c>
      <c r="AH97" s="279"/>
      <c r="AI97" s="279"/>
      <c r="AJ97" s="279"/>
      <c r="AK97" s="279"/>
      <c r="AL97" s="279"/>
      <c r="AM97" s="279"/>
      <c r="AN97" s="278">
        <f>SUM(AG97,AT97)</f>
        <v>0</v>
      </c>
      <c r="AO97" s="279"/>
      <c r="AP97" s="279"/>
      <c r="AQ97" s="96" t="s">
        <v>84</v>
      </c>
      <c r="AR97" s="97"/>
      <c r="AS97" s="103">
        <v>0</v>
      </c>
      <c r="AT97" s="104">
        <f>ROUND(SUM(AV97:AW97),2)</f>
        <v>0</v>
      </c>
      <c r="AU97" s="105">
        <f>'02 - SO2 - Multifunkční k...'!P124</f>
        <v>0</v>
      </c>
      <c r="AV97" s="104">
        <f>'02 - SO2 - Multifunkční k...'!J33</f>
        <v>0</v>
      </c>
      <c r="AW97" s="104">
        <f>'02 - SO2 - Multifunkční k...'!J34</f>
        <v>0</v>
      </c>
      <c r="AX97" s="104">
        <f>'02 - SO2 - Multifunkční k...'!J35</f>
        <v>0</v>
      </c>
      <c r="AY97" s="104">
        <f>'02 - SO2 - Multifunkční k...'!J36</f>
        <v>0</v>
      </c>
      <c r="AZ97" s="104">
        <f>'02 - SO2 - Multifunkční k...'!F33</f>
        <v>0</v>
      </c>
      <c r="BA97" s="104">
        <f>'02 - SO2 - Multifunkční k...'!F34</f>
        <v>0</v>
      </c>
      <c r="BB97" s="104">
        <f>'02 - SO2 - Multifunkční k...'!F35</f>
        <v>0</v>
      </c>
      <c r="BC97" s="104">
        <f>'02 - SO2 - Multifunkční k...'!F36</f>
        <v>0</v>
      </c>
      <c r="BD97" s="106">
        <f>'02 - SO2 - Multifunkční k...'!F37</f>
        <v>0</v>
      </c>
      <c r="BT97" s="102" t="s">
        <v>85</v>
      </c>
      <c r="BV97" s="102" t="s">
        <v>79</v>
      </c>
      <c r="BW97" s="102" t="s">
        <v>93</v>
      </c>
      <c r="BX97" s="102" t="s">
        <v>5</v>
      </c>
      <c r="CL97" s="102" t="s">
        <v>1</v>
      </c>
      <c r="CM97" s="102" t="s">
        <v>87</v>
      </c>
    </row>
    <row r="98" spans="1:91" s="2" customFormat="1" ht="30" customHeight="1">
      <c r="A98" s="33"/>
      <c r="B98" s="34"/>
      <c r="C98" s="35"/>
      <c r="D98" s="35"/>
      <c r="E98" s="35"/>
      <c r="F98" s="35"/>
      <c r="G98" s="35"/>
      <c r="H98" s="35"/>
      <c r="I98" s="35"/>
      <c r="J98" s="35"/>
      <c r="K98" s="35"/>
      <c r="L98" s="35"/>
      <c r="M98" s="35"/>
      <c r="N98" s="35"/>
      <c r="O98" s="35"/>
      <c r="P98" s="35"/>
      <c r="Q98" s="35"/>
      <c r="R98" s="35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F98" s="35"/>
      <c r="AG98" s="35"/>
      <c r="AH98" s="35"/>
      <c r="AI98" s="35"/>
      <c r="AJ98" s="35"/>
      <c r="AK98" s="35"/>
      <c r="AL98" s="35"/>
      <c r="AM98" s="35"/>
      <c r="AN98" s="35"/>
      <c r="AO98" s="35"/>
      <c r="AP98" s="35"/>
      <c r="AQ98" s="35"/>
      <c r="AR98" s="38"/>
      <c r="AS98" s="33"/>
      <c r="AT98" s="33"/>
      <c r="AU98" s="33"/>
      <c r="AV98" s="33"/>
      <c r="AW98" s="33"/>
      <c r="AX98" s="33"/>
      <c r="AY98" s="33"/>
      <c r="AZ98" s="33"/>
      <c r="BA98" s="33"/>
      <c r="BB98" s="33"/>
      <c r="BC98" s="33"/>
      <c r="BD98" s="33"/>
      <c r="BE98" s="33"/>
    </row>
    <row r="99" spans="1:91" s="2" customFormat="1" ht="6.9" customHeight="1">
      <c r="A99" s="33"/>
      <c r="B99" s="53"/>
      <c r="C99" s="54"/>
      <c r="D99" s="54"/>
      <c r="E99" s="54"/>
      <c r="F99" s="54"/>
      <c r="G99" s="54"/>
      <c r="H99" s="54"/>
      <c r="I99" s="54"/>
      <c r="J99" s="54"/>
      <c r="K99" s="54"/>
      <c r="L99" s="54"/>
      <c r="M99" s="54"/>
      <c r="N99" s="54"/>
      <c r="O99" s="54"/>
      <c r="P99" s="54"/>
      <c r="Q99" s="54"/>
      <c r="R99" s="54"/>
      <c r="S99" s="54"/>
      <c r="T99" s="54"/>
      <c r="U99" s="54"/>
      <c r="V99" s="54"/>
      <c r="W99" s="54"/>
      <c r="X99" s="54"/>
      <c r="Y99" s="54"/>
      <c r="Z99" s="54"/>
      <c r="AA99" s="54"/>
      <c r="AB99" s="54"/>
      <c r="AC99" s="54"/>
      <c r="AD99" s="54"/>
      <c r="AE99" s="54"/>
      <c r="AF99" s="54"/>
      <c r="AG99" s="54"/>
      <c r="AH99" s="54"/>
      <c r="AI99" s="54"/>
      <c r="AJ99" s="54"/>
      <c r="AK99" s="54"/>
      <c r="AL99" s="54"/>
      <c r="AM99" s="54"/>
      <c r="AN99" s="54"/>
      <c r="AO99" s="54"/>
      <c r="AP99" s="54"/>
      <c r="AQ99" s="54"/>
      <c r="AR99" s="38"/>
      <c r="AS99" s="33"/>
      <c r="AT99" s="33"/>
      <c r="AU99" s="33"/>
      <c r="AV99" s="33"/>
      <c r="AW99" s="33"/>
      <c r="AX99" s="33"/>
      <c r="AY99" s="33"/>
      <c r="AZ99" s="33"/>
      <c r="BA99" s="33"/>
      <c r="BB99" s="33"/>
      <c r="BC99" s="33"/>
      <c r="BD99" s="33"/>
      <c r="BE99" s="33"/>
    </row>
  </sheetData>
  <sheetProtection algorithmName="SHA-512" hashValue="3LtfFBHj5UNWb5ksm+suYPE2SAFC72W/6wZhgGMPxcYS4r5XZgNLrcrep8BcqdH8lxHx4nLTh2e//2TUXRZwtA==" saltValue="2D2Or/AINc2eGt4FhOnrv+NlpCexX9GxM/iyO/pt9GfK02PqDjMpm60oKieZLuMdK57zqea7H1K2ugJPm5RyUA==" spinCount="100000" sheet="1" objects="1" scenarios="1" formatColumns="0" formatRows="0"/>
  <mergeCells count="50">
    <mergeCell ref="AR2:BE2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00 - VRN'!C2" display="/" xr:uid="{00000000-0004-0000-0000-000000000000}"/>
    <hyperlink ref="A96" location="'01 - SO1 - Oprava plata'!C2" display="/" xr:uid="{00000000-0004-0000-0000-000001000000}"/>
    <hyperlink ref="A97" location="'02 - SO2 - Multifunkční k...'!C2" display="/" xr:uid="{00000000-0004-0000-0000-000002000000}"/>
  </hyperlinks>
  <pageMargins left="0.59055118110236227" right="0.59055118110236227" top="0.59055118110236227" bottom="0.59055118110236227" header="0" footer="0"/>
  <pageSetup paperSize="9" scale="72" fitToHeight="100" orientation="portrait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52"/>
  <sheetViews>
    <sheetView showGridLines="0" topLeftCell="A141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83"/>
      <c r="M2" s="283"/>
      <c r="N2" s="283"/>
      <c r="O2" s="283"/>
      <c r="P2" s="283"/>
      <c r="Q2" s="283"/>
      <c r="R2" s="283"/>
      <c r="S2" s="283"/>
      <c r="T2" s="283"/>
      <c r="U2" s="283"/>
      <c r="V2" s="283"/>
      <c r="AT2" s="16" t="s">
        <v>86</v>
      </c>
    </row>
    <row r="3" spans="1:46" s="1" customFormat="1" ht="6.9" hidden="1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87</v>
      </c>
    </row>
    <row r="4" spans="1:46" s="1" customFormat="1" ht="24.9" hidden="1" customHeight="1">
      <c r="B4" s="19"/>
      <c r="D4" s="109" t="s">
        <v>94</v>
      </c>
      <c r="L4" s="19"/>
      <c r="M4" s="110" t="s">
        <v>10</v>
      </c>
      <c r="AT4" s="16" t="s">
        <v>4</v>
      </c>
    </row>
    <row r="5" spans="1:46" s="1" customFormat="1" ht="6.9" hidden="1" customHeight="1">
      <c r="B5" s="19"/>
      <c r="L5" s="19"/>
    </row>
    <row r="6" spans="1:46" s="1" customFormat="1" ht="12" hidden="1" customHeight="1">
      <c r="B6" s="19"/>
      <c r="D6" s="111" t="s">
        <v>16</v>
      </c>
      <c r="L6" s="19"/>
    </row>
    <row r="7" spans="1:46" s="1" customFormat="1" ht="26.25" hidden="1" customHeight="1">
      <c r="B7" s="19"/>
      <c r="E7" s="284" t="str">
        <f>'Rekapitulace stavby'!K6</f>
        <v>Vltava, VD Smíchov, ř.km 53,5-53,7 - DPK - oprava pochozích plat</v>
      </c>
      <c r="F7" s="285"/>
      <c r="G7" s="285"/>
      <c r="H7" s="285"/>
      <c r="L7" s="19"/>
    </row>
    <row r="8" spans="1:46" s="2" customFormat="1" ht="12" hidden="1" customHeight="1">
      <c r="A8" s="33"/>
      <c r="B8" s="38"/>
      <c r="C8" s="33"/>
      <c r="D8" s="111" t="s">
        <v>95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hidden="1" customHeight="1">
      <c r="A9" s="33"/>
      <c r="B9" s="38"/>
      <c r="C9" s="33"/>
      <c r="D9" s="33"/>
      <c r="E9" s="286" t="s">
        <v>96</v>
      </c>
      <c r="F9" s="287"/>
      <c r="G9" s="287"/>
      <c r="H9" s="287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0.199999999999999" hidden="1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hidden="1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hidden="1" customHeight="1">
      <c r="A12" s="33"/>
      <c r="B12" s="38"/>
      <c r="C12" s="33"/>
      <c r="D12" s="111" t="s">
        <v>20</v>
      </c>
      <c r="E12" s="33"/>
      <c r="F12" s="112" t="s">
        <v>21</v>
      </c>
      <c r="G12" s="33"/>
      <c r="H12" s="33"/>
      <c r="I12" s="111" t="s">
        <v>22</v>
      </c>
      <c r="J12" s="113" t="str">
        <f>'Rekapitulace stavby'!AN8</f>
        <v>7. 6. 2021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8" hidden="1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hidden="1" customHeight="1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">
        <v>26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hidden="1" customHeight="1">
      <c r="A15" s="33"/>
      <c r="B15" s="38"/>
      <c r="C15" s="33"/>
      <c r="D15" s="33"/>
      <c r="E15" s="112" t="s">
        <v>27</v>
      </c>
      <c r="F15" s="33"/>
      <c r="G15" s="33"/>
      <c r="H15" s="33"/>
      <c r="I15" s="111" t="s">
        <v>28</v>
      </c>
      <c r="J15" s="112" t="s">
        <v>1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" hidden="1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hidden="1" customHeight="1">
      <c r="A17" s="33"/>
      <c r="B17" s="38"/>
      <c r="C17" s="33"/>
      <c r="D17" s="111" t="s">
        <v>29</v>
      </c>
      <c r="E17" s="33"/>
      <c r="F17" s="33"/>
      <c r="G17" s="33"/>
      <c r="H17" s="33"/>
      <c r="I17" s="111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hidden="1" customHeight="1">
      <c r="A18" s="33"/>
      <c r="B18" s="38"/>
      <c r="C18" s="33"/>
      <c r="D18" s="33"/>
      <c r="E18" s="288" t="str">
        <f>'Rekapitulace stavby'!E14</f>
        <v>Vyplň údaj</v>
      </c>
      <c r="F18" s="289"/>
      <c r="G18" s="289"/>
      <c r="H18" s="289"/>
      <c r="I18" s="111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" hidden="1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hidden="1" customHeight="1">
      <c r="A20" s="33"/>
      <c r="B20" s="38"/>
      <c r="C20" s="33"/>
      <c r="D20" s="111" t="s">
        <v>31</v>
      </c>
      <c r="E20" s="33"/>
      <c r="F20" s="33"/>
      <c r="G20" s="33"/>
      <c r="H20" s="33"/>
      <c r="I20" s="111" t="s">
        <v>25</v>
      </c>
      <c r="J20" s="112" t="s">
        <v>32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hidden="1" customHeight="1">
      <c r="A21" s="33"/>
      <c r="B21" s="38"/>
      <c r="C21" s="33"/>
      <c r="D21" s="33"/>
      <c r="E21" s="112" t="s">
        <v>33</v>
      </c>
      <c r="F21" s="33"/>
      <c r="G21" s="33"/>
      <c r="H21" s="33"/>
      <c r="I21" s="111" t="s">
        <v>28</v>
      </c>
      <c r="J21" s="112" t="s">
        <v>1</v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" hidden="1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hidden="1" customHeight="1">
      <c r="A23" s="33"/>
      <c r="B23" s="38"/>
      <c r="C23" s="33"/>
      <c r="D23" s="111" t="s">
        <v>35</v>
      </c>
      <c r="E23" s="33"/>
      <c r="F23" s="33"/>
      <c r="G23" s="33"/>
      <c r="H23" s="33"/>
      <c r="I23" s="111" t="s">
        <v>25</v>
      </c>
      <c r="J23" s="112" t="s">
        <v>32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hidden="1" customHeight="1">
      <c r="A24" s="33"/>
      <c r="B24" s="38"/>
      <c r="C24" s="33"/>
      <c r="D24" s="33"/>
      <c r="E24" s="112" t="s">
        <v>33</v>
      </c>
      <c r="F24" s="33"/>
      <c r="G24" s="33"/>
      <c r="H24" s="33"/>
      <c r="I24" s="111" t="s">
        <v>28</v>
      </c>
      <c r="J24" s="112" t="s">
        <v>1</v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" hidden="1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hidden="1" customHeight="1">
      <c r="A26" s="33"/>
      <c r="B26" s="38"/>
      <c r="C26" s="33"/>
      <c r="D26" s="111" t="s">
        <v>36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hidden="1" customHeight="1">
      <c r="A27" s="114"/>
      <c r="B27" s="115"/>
      <c r="C27" s="114"/>
      <c r="D27" s="114"/>
      <c r="E27" s="290" t="s">
        <v>1</v>
      </c>
      <c r="F27" s="290"/>
      <c r="G27" s="290"/>
      <c r="H27" s="290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" hidden="1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" hidden="1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hidden="1" customHeight="1">
      <c r="A30" s="33"/>
      <c r="B30" s="38"/>
      <c r="C30" s="33"/>
      <c r="D30" s="118" t="s">
        <v>37</v>
      </c>
      <c r="E30" s="33"/>
      <c r="F30" s="33"/>
      <c r="G30" s="33"/>
      <c r="H30" s="33"/>
      <c r="I30" s="33"/>
      <c r="J30" s="119">
        <f>ROUND(J122,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hidden="1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hidden="1" customHeight="1">
      <c r="A32" s="33"/>
      <c r="B32" s="38"/>
      <c r="C32" s="33"/>
      <c r="D32" s="33"/>
      <c r="E32" s="33"/>
      <c r="F32" s="120" t="s">
        <v>39</v>
      </c>
      <c r="G32" s="33"/>
      <c r="H32" s="33"/>
      <c r="I32" s="120" t="s">
        <v>38</v>
      </c>
      <c r="J32" s="120" t="s">
        <v>40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hidden="1" customHeight="1">
      <c r="A33" s="33"/>
      <c r="B33" s="38"/>
      <c r="C33" s="33"/>
      <c r="D33" s="121" t="s">
        <v>41</v>
      </c>
      <c r="E33" s="111" t="s">
        <v>42</v>
      </c>
      <c r="F33" s="122">
        <f>ROUND((SUM(BE122:BE151)),  2)</f>
        <v>0</v>
      </c>
      <c r="G33" s="33"/>
      <c r="H33" s="33"/>
      <c r="I33" s="123">
        <v>0.21</v>
      </c>
      <c r="J33" s="122">
        <f>ROUND(((SUM(BE122:BE151))*I33),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hidden="1" customHeight="1">
      <c r="A34" s="33"/>
      <c r="B34" s="38"/>
      <c r="C34" s="33"/>
      <c r="D34" s="33"/>
      <c r="E34" s="111" t="s">
        <v>43</v>
      </c>
      <c r="F34" s="122">
        <f>ROUND((SUM(BF122:BF151)),  2)</f>
        <v>0</v>
      </c>
      <c r="G34" s="33"/>
      <c r="H34" s="33"/>
      <c r="I34" s="123">
        <v>0.15</v>
      </c>
      <c r="J34" s="122">
        <f>ROUND(((SUM(BF122:BF151))*I34),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8"/>
      <c r="C35" s="33"/>
      <c r="D35" s="33"/>
      <c r="E35" s="111" t="s">
        <v>44</v>
      </c>
      <c r="F35" s="122">
        <f>ROUND((SUM(BG122:BG151)),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8"/>
      <c r="C36" s="33"/>
      <c r="D36" s="33"/>
      <c r="E36" s="111" t="s">
        <v>45</v>
      </c>
      <c r="F36" s="122">
        <f>ROUND((SUM(BH122:BH151)),  2)</f>
        <v>0</v>
      </c>
      <c r="G36" s="33"/>
      <c r="H36" s="33"/>
      <c r="I36" s="123">
        <v>0.15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11" t="s">
        <v>46</v>
      </c>
      <c r="F37" s="122">
        <f>ROUND((SUM(BI122:BI151)),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" hidden="1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hidden="1" customHeight="1">
      <c r="A39" s="33"/>
      <c r="B39" s="38"/>
      <c r="C39" s="124"/>
      <c r="D39" s="125" t="s">
        <v>47</v>
      </c>
      <c r="E39" s="126"/>
      <c r="F39" s="126"/>
      <c r="G39" s="127" t="s">
        <v>48</v>
      </c>
      <c r="H39" s="128" t="s">
        <v>49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hidden="1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" hidden="1" customHeight="1">
      <c r="B41" s="19"/>
      <c r="L41" s="19"/>
    </row>
    <row r="42" spans="1:31" s="1" customFormat="1" ht="14.4" hidden="1" customHeight="1">
      <c r="B42" s="19"/>
      <c r="L42" s="19"/>
    </row>
    <row r="43" spans="1:31" s="1" customFormat="1" ht="14.4" hidden="1" customHeight="1">
      <c r="B43" s="19"/>
      <c r="L43" s="19"/>
    </row>
    <row r="44" spans="1:31" s="1" customFormat="1" ht="14.4" hidden="1" customHeight="1">
      <c r="B44" s="19"/>
      <c r="L44" s="19"/>
    </row>
    <row r="45" spans="1:31" s="1" customFormat="1" ht="14.4" hidden="1" customHeight="1">
      <c r="B45" s="19"/>
      <c r="L45" s="19"/>
    </row>
    <row r="46" spans="1:31" s="1" customFormat="1" ht="14.4" hidden="1" customHeight="1">
      <c r="B46" s="19"/>
      <c r="L46" s="19"/>
    </row>
    <row r="47" spans="1:31" s="1" customFormat="1" ht="14.4" hidden="1" customHeight="1">
      <c r="B47" s="19"/>
      <c r="L47" s="19"/>
    </row>
    <row r="48" spans="1:31" s="1" customFormat="1" ht="14.4" hidden="1" customHeight="1">
      <c r="B48" s="19"/>
      <c r="L48" s="19"/>
    </row>
    <row r="49" spans="1:31" s="1" customFormat="1" ht="14.4" hidden="1" customHeight="1">
      <c r="B49" s="19"/>
      <c r="L49" s="19"/>
    </row>
    <row r="50" spans="1:31" s="2" customFormat="1" ht="14.4" hidden="1" customHeight="1">
      <c r="B50" s="50"/>
      <c r="D50" s="131" t="s">
        <v>50</v>
      </c>
      <c r="E50" s="132"/>
      <c r="F50" s="132"/>
      <c r="G50" s="131" t="s">
        <v>51</v>
      </c>
      <c r="H50" s="132"/>
      <c r="I50" s="132"/>
      <c r="J50" s="132"/>
      <c r="K50" s="132"/>
      <c r="L50" s="50"/>
    </row>
    <row r="51" spans="1:31" ht="10.199999999999999" hidden="1">
      <c r="B51" s="19"/>
      <c r="L51" s="19"/>
    </row>
    <row r="52" spans="1:31" ht="10.199999999999999" hidden="1">
      <c r="B52" s="19"/>
      <c r="L52" s="19"/>
    </row>
    <row r="53" spans="1:31" ht="10.199999999999999" hidden="1">
      <c r="B53" s="19"/>
      <c r="L53" s="19"/>
    </row>
    <row r="54" spans="1:31" ht="10.199999999999999" hidden="1">
      <c r="B54" s="19"/>
      <c r="L54" s="19"/>
    </row>
    <row r="55" spans="1:31" ht="10.199999999999999" hidden="1">
      <c r="B55" s="19"/>
      <c r="L55" s="19"/>
    </row>
    <row r="56" spans="1:31" ht="10.199999999999999" hidden="1">
      <c r="B56" s="19"/>
      <c r="L56" s="19"/>
    </row>
    <row r="57" spans="1:31" ht="10.199999999999999" hidden="1">
      <c r="B57" s="19"/>
      <c r="L57" s="19"/>
    </row>
    <row r="58" spans="1:31" ht="10.199999999999999" hidden="1">
      <c r="B58" s="19"/>
      <c r="L58" s="19"/>
    </row>
    <row r="59" spans="1:31" ht="10.199999999999999" hidden="1">
      <c r="B59" s="19"/>
      <c r="L59" s="19"/>
    </row>
    <row r="60" spans="1:31" ht="10.199999999999999" hidden="1">
      <c r="B60" s="19"/>
      <c r="L60" s="19"/>
    </row>
    <row r="61" spans="1:31" s="2" customFormat="1" ht="13.2" hidden="1">
      <c r="A61" s="33"/>
      <c r="B61" s="38"/>
      <c r="C61" s="33"/>
      <c r="D61" s="133" t="s">
        <v>52</v>
      </c>
      <c r="E61" s="134"/>
      <c r="F61" s="135" t="s">
        <v>53</v>
      </c>
      <c r="G61" s="133" t="s">
        <v>52</v>
      </c>
      <c r="H61" s="134"/>
      <c r="I61" s="134"/>
      <c r="J61" s="136" t="s">
        <v>53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0.199999999999999" hidden="1">
      <c r="B62" s="19"/>
      <c r="L62" s="19"/>
    </row>
    <row r="63" spans="1:31" ht="10.199999999999999" hidden="1">
      <c r="B63" s="19"/>
      <c r="L63" s="19"/>
    </row>
    <row r="64" spans="1:31" ht="10.199999999999999" hidden="1">
      <c r="B64" s="19"/>
      <c r="L64" s="19"/>
    </row>
    <row r="65" spans="1:31" s="2" customFormat="1" ht="13.2" hidden="1">
      <c r="A65" s="33"/>
      <c r="B65" s="38"/>
      <c r="C65" s="33"/>
      <c r="D65" s="131" t="s">
        <v>54</v>
      </c>
      <c r="E65" s="137"/>
      <c r="F65" s="137"/>
      <c r="G65" s="131" t="s">
        <v>55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0.199999999999999" hidden="1">
      <c r="B66" s="19"/>
      <c r="L66" s="19"/>
    </row>
    <row r="67" spans="1:31" ht="10.199999999999999" hidden="1">
      <c r="B67" s="19"/>
      <c r="L67" s="19"/>
    </row>
    <row r="68" spans="1:31" ht="10.199999999999999" hidden="1">
      <c r="B68" s="19"/>
      <c r="L68" s="19"/>
    </row>
    <row r="69" spans="1:31" ht="10.199999999999999" hidden="1">
      <c r="B69" s="19"/>
      <c r="L69" s="19"/>
    </row>
    <row r="70" spans="1:31" ht="10.199999999999999" hidden="1">
      <c r="B70" s="19"/>
      <c r="L70" s="19"/>
    </row>
    <row r="71" spans="1:31" ht="10.199999999999999" hidden="1">
      <c r="B71" s="19"/>
      <c r="L71" s="19"/>
    </row>
    <row r="72" spans="1:31" ht="10.199999999999999" hidden="1">
      <c r="B72" s="19"/>
      <c r="L72" s="19"/>
    </row>
    <row r="73" spans="1:31" ht="10.199999999999999" hidden="1">
      <c r="B73" s="19"/>
      <c r="L73" s="19"/>
    </row>
    <row r="74" spans="1:31" ht="10.199999999999999" hidden="1">
      <c r="B74" s="19"/>
      <c r="L74" s="19"/>
    </row>
    <row r="75" spans="1:31" ht="10.199999999999999" hidden="1">
      <c r="B75" s="19"/>
      <c r="L75" s="19"/>
    </row>
    <row r="76" spans="1:31" s="2" customFormat="1" ht="13.2" hidden="1">
      <c r="A76" s="33"/>
      <c r="B76" s="38"/>
      <c r="C76" s="33"/>
      <c r="D76" s="133" t="s">
        <v>52</v>
      </c>
      <c r="E76" s="134"/>
      <c r="F76" s="135" t="s">
        <v>53</v>
      </c>
      <c r="G76" s="133" t="s">
        <v>52</v>
      </c>
      <c r="H76" s="134"/>
      <c r="I76" s="134"/>
      <c r="J76" s="136" t="s">
        <v>53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hidden="1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ht="10.199999999999999" hidden="1"/>
    <row r="79" spans="1:31" ht="10.199999999999999" hidden="1"/>
    <row r="80" spans="1:31" ht="10.199999999999999" hidden="1"/>
    <row r="81" spans="1:47" s="2" customFormat="1" ht="6.9" hidden="1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" hidden="1" customHeight="1">
      <c r="A82" s="33"/>
      <c r="B82" s="34"/>
      <c r="C82" s="22" t="s">
        <v>97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" hidden="1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hidden="1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26.25" hidden="1" customHeight="1">
      <c r="A85" s="33"/>
      <c r="B85" s="34"/>
      <c r="C85" s="35"/>
      <c r="D85" s="35"/>
      <c r="E85" s="291" t="str">
        <f>E7</f>
        <v>Vltava, VD Smíchov, ř.km 53,5-53,7 - DPK - oprava pochozích plat</v>
      </c>
      <c r="F85" s="292"/>
      <c r="G85" s="292"/>
      <c r="H85" s="292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hidden="1" customHeight="1">
      <c r="A86" s="33"/>
      <c r="B86" s="34"/>
      <c r="C86" s="28" t="s">
        <v>95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hidden="1" customHeight="1">
      <c r="A87" s="33"/>
      <c r="B87" s="34"/>
      <c r="C87" s="35"/>
      <c r="D87" s="35"/>
      <c r="E87" s="262" t="str">
        <f>E9</f>
        <v>00 - VRN</v>
      </c>
      <c r="F87" s="293"/>
      <c r="G87" s="293"/>
      <c r="H87" s="293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" hidden="1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hidden="1" customHeight="1">
      <c r="A89" s="33"/>
      <c r="B89" s="34"/>
      <c r="C89" s="28" t="s">
        <v>20</v>
      </c>
      <c r="D89" s="35"/>
      <c r="E89" s="35"/>
      <c r="F89" s="26" t="str">
        <f>F12</f>
        <v>VD Smíchov</v>
      </c>
      <c r="G89" s="35"/>
      <c r="H89" s="35"/>
      <c r="I89" s="28" t="s">
        <v>22</v>
      </c>
      <c r="J89" s="65" t="str">
        <f>IF(J12="","",J12)</f>
        <v>7. 6. 2021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" hidden="1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15" hidden="1" customHeight="1">
      <c r="A91" s="33"/>
      <c r="B91" s="34"/>
      <c r="C91" s="28" t="s">
        <v>24</v>
      </c>
      <c r="D91" s="35"/>
      <c r="E91" s="35"/>
      <c r="F91" s="26" t="str">
        <f>E15</f>
        <v>Povodí Vltavy, s.p.</v>
      </c>
      <c r="G91" s="35"/>
      <c r="H91" s="35"/>
      <c r="I91" s="28" t="s">
        <v>31</v>
      </c>
      <c r="J91" s="31" t="str">
        <f>E21</f>
        <v>Ing. Milada Klimešová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15" hidden="1" customHeight="1">
      <c r="A92" s="33"/>
      <c r="B92" s="34"/>
      <c r="C92" s="28" t="s">
        <v>29</v>
      </c>
      <c r="D92" s="35"/>
      <c r="E92" s="35"/>
      <c r="F92" s="26" t="str">
        <f>IF(E18="","",E18)</f>
        <v>Vyplň údaj</v>
      </c>
      <c r="G92" s="35"/>
      <c r="H92" s="35"/>
      <c r="I92" s="28" t="s">
        <v>35</v>
      </c>
      <c r="J92" s="31" t="str">
        <f>E24</f>
        <v>Ing. Milada Klimešová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hidden="1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hidden="1" customHeight="1">
      <c r="A94" s="33"/>
      <c r="B94" s="34"/>
      <c r="C94" s="142" t="s">
        <v>98</v>
      </c>
      <c r="D94" s="143"/>
      <c r="E94" s="143"/>
      <c r="F94" s="143"/>
      <c r="G94" s="143"/>
      <c r="H94" s="143"/>
      <c r="I94" s="143"/>
      <c r="J94" s="144" t="s">
        <v>99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hidden="1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8" hidden="1" customHeight="1">
      <c r="A96" s="33"/>
      <c r="B96" s="34"/>
      <c r="C96" s="145" t="s">
        <v>100</v>
      </c>
      <c r="D96" s="35"/>
      <c r="E96" s="35"/>
      <c r="F96" s="35"/>
      <c r="G96" s="35"/>
      <c r="H96" s="35"/>
      <c r="I96" s="35"/>
      <c r="J96" s="83">
        <f>J122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101</v>
      </c>
    </row>
    <row r="97" spans="1:31" s="9" customFormat="1" ht="24.9" hidden="1" customHeight="1">
      <c r="B97" s="146"/>
      <c r="C97" s="147"/>
      <c r="D97" s="148" t="s">
        <v>102</v>
      </c>
      <c r="E97" s="149"/>
      <c r="F97" s="149"/>
      <c r="G97" s="149"/>
      <c r="H97" s="149"/>
      <c r="I97" s="149"/>
      <c r="J97" s="150">
        <f>J123</f>
        <v>0</v>
      </c>
      <c r="K97" s="147"/>
      <c r="L97" s="151"/>
    </row>
    <row r="98" spans="1:31" s="10" customFormat="1" ht="19.95" hidden="1" customHeight="1">
      <c r="B98" s="152"/>
      <c r="C98" s="153"/>
      <c r="D98" s="154" t="s">
        <v>103</v>
      </c>
      <c r="E98" s="155"/>
      <c r="F98" s="155"/>
      <c r="G98" s="155"/>
      <c r="H98" s="155"/>
      <c r="I98" s="155"/>
      <c r="J98" s="156">
        <f>J124</f>
        <v>0</v>
      </c>
      <c r="K98" s="153"/>
      <c r="L98" s="157"/>
    </row>
    <row r="99" spans="1:31" s="10" customFormat="1" ht="19.95" hidden="1" customHeight="1">
      <c r="B99" s="152"/>
      <c r="C99" s="153"/>
      <c r="D99" s="154" t="s">
        <v>104</v>
      </c>
      <c r="E99" s="155"/>
      <c r="F99" s="155"/>
      <c r="G99" s="155"/>
      <c r="H99" s="155"/>
      <c r="I99" s="155"/>
      <c r="J99" s="156">
        <f>J130</f>
        <v>0</v>
      </c>
      <c r="K99" s="153"/>
      <c r="L99" s="157"/>
    </row>
    <row r="100" spans="1:31" s="10" customFormat="1" ht="19.95" hidden="1" customHeight="1">
      <c r="B100" s="152"/>
      <c r="C100" s="153"/>
      <c r="D100" s="154" t="s">
        <v>105</v>
      </c>
      <c r="E100" s="155"/>
      <c r="F100" s="155"/>
      <c r="G100" s="155"/>
      <c r="H100" s="155"/>
      <c r="I100" s="155"/>
      <c r="J100" s="156">
        <f>J141</f>
        <v>0</v>
      </c>
      <c r="K100" s="153"/>
      <c r="L100" s="157"/>
    </row>
    <row r="101" spans="1:31" s="10" customFormat="1" ht="19.95" hidden="1" customHeight="1">
      <c r="B101" s="152"/>
      <c r="C101" s="153"/>
      <c r="D101" s="154" t="s">
        <v>106</v>
      </c>
      <c r="E101" s="155"/>
      <c r="F101" s="155"/>
      <c r="G101" s="155"/>
      <c r="H101" s="155"/>
      <c r="I101" s="155"/>
      <c r="J101" s="156">
        <f>J145</f>
        <v>0</v>
      </c>
      <c r="K101" s="153"/>
      <c r="L101" s="157"/>
    </row>
    <row r="102" spans="1:31" s="10" customFormat="1" ht="19.95" hidden="1" customHeight="1">
      <c r="B102" s="152"/>
      <c r="C102" s="153"/>
      <c r="D102" s="154" t="s">
        <v>107</v>
      </c>
      <c r="E102" s="155"/>
      <c r="F102" s="155"/>
      <c r="G102" s="155"/>
      <c r="H102" s="155"/>
      <c r="I102" s="155"/>
      <c r="J102" s="156">
        <f>J149</f>
        <v>0</v>
      </c>
      <c r="K102" s="153"/>
      <c r="L102" s="157"/>
    </row>
    <row r="103" spans="1:31" s="2" customFormat="1" ht="21.75" hidden="1" customHeight="1">
      <c r="A103" s="33"/>
      <c r="B103" s="34"/>
      <c r="C103" s="35"/>
      <c r="D103" s="35"/>
      <c r="E103" s="35"/>
      <c r="F103" s="35"/>
      <c r="G103" s="35"/>
      <c r="H103" s="35"/>
      <c r="I103" s="35"/>
      <c r="J103" s="35"/>
      <c r="K103" s="35"/>
      <c r="L103" s="50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pans="1:31" s="2" customFormat="1" ht="6.9" hidden="1" customHeight="1">
      <c r="A104" s="33"/>
      <c r="B104" s="53"/>
      <c r="C104" s="54"/>
      <c r="D104" s="54"/>
      <c r="E104" s="54"/>
      <c r="F104" s="54"/>
      <c r="G104" s="54"/>
      <c r="H104" s="54"/>
      <c r="I104" s="54"/>
      <c r="J104" s="54"/>
      <c r="K104" s="54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ht="10.199999999999999" hidden="1"/>
    <row r="106" spans="1:31" ht="10.199999999999999" hidden="1"/>
    <row r="107" spans="1:31" ht="10.199999999999999" hidden="1"/>
    <row r="108" spans="1:31" s="2" customFormat="1" ht="6.9" customHeight="1">
      <c r="A108" s="33"/>
      <c r="B108" s="55"/>
      <c r="C108" s="56"/>
      <c r="D108" s="56"/>
      <c r="E108" s="56"/>
      <c r="F108" s="56"/>
      <c r="G108" s="56"/>
      <c r="H108" s="56"/>
      <c r="I108" s="56"/>
      <c r="J108" s="56"/>
      <c r="K108" s="56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24.9" customHeight="1">
      <c r="A109" s="33"/>
      <c r="B109" s="34"/>
      <c r="C109" s="22" t="s">
        <v>108</v>
      </c>
      <c r="D109" s="35"/>
      <c r="E109" s="35"/>
      <c r="F109" s="35"/>
      <c r="G109" s="35"/>
      <c r="H109" s="35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6.9" customHeight="1">
      <c r="A110" s="33"/>
      <c r="B110" s="34"/>
      <c r="C110" s="35"/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2" customHeight="1">
      <c r="A111" s="33"/>
      <c r="B111" s="34"/>
      <c r="C111" s="28" t="s">
        <v>16</v>
      </c>
      <c r="D111" s="35"/>
      <c r="E111" s="35"/>
      <c r="F111" s="35"/>
      <c r="G111" s="35"/>
      <c r="H111" s="3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26.25" customHeight="1">
      <c r="A112" s="33"/>
      <c r="B112" s="34"/>
      <c r="C112" s="35"/>
      <c r="D112" s="35"/>
      <c r="E112" s="291" t="str">
        <f>E7</f>
        <v>Vltava, VD Smíchov, ř.km 53,5-53,7 - DPK - oprava pochozích plat</v>
      </c>
      <c r="F112" s="292"/>
      <c r="G112" s="292"/>
      <c r="H112" s="292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95</v>
      </c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6.5" customHeight="1">
      <c r="A114" s="33"/>
      <c r="B114" s="34"/>
      <c r="C114" s="35"/>
      <c r="D114" s="35"/>
      <c r="E114" s="262" t="str">
        <f>E9</f>
        <v>00 - VRN</v>
      </c>
      <c r="F114" s="293"/>
      <c r="G114" s="293"/>
      <c r="H114" s="293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6.9" customHeight="1">
      <c r="A115" s="33"/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2" customHeight="1">
      <c r="A116" s="33"/>
      <c r="B116" s="34"/>
      <c r="C116" s="28" t="s">
        <v>20</v>
      </c>
      <c r="D116" s="35"/>
      <c r="E116" s="35"/>
      <c r="F116" s="26" t="str">
        <f>F12</f>
        <v>VD Smíchov</v>
      </c>
      <c r="G116" s="35"/>
      <c r="H116" s="35"/>
      <c r="I116" s="28" t="s">
        <v>22</v>
      </c>
      <c r="J116" s="65" t="str">
        <f>IF(J12="","",J12)</f>
        <v>7. 6. 2021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6.9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5.15" customHeight="1">
      <c r="A118" s="33"/>
      <c r="B118" s="34"/>
      <c r="C118" s="28" t="s">
        <v>24</v>
      </c>
      <c r="D118" s="35"/>
      <c r="E118" s="35"/>
      <c r="F118" s="26" t="str">
        <f>E15</f>
        <v>Povodí Vltavy, s.p.</v>
      </c>
      <c r="G118" s="35"/>
      <c r="H118" s="35"/>
      <c r="I118" s="28" t="s">
        <v>31</v>
      </c>
      <c r="J118" s="31" t="str">
        <f>E21</f>
        <v>Ing. Milada Klimešová</v>
      </c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5.15" customHeight="1">
      <c r="A119" s="33"/>
      <c r="B119" s="34"/>
      <c r="C119" s="28" t="s">
        <v>29</v>
      </c>
      <c r="D119" s="35"/>
      <c r="E119" s="35"/>
      <c r="F119" s="26" t="str">
        <f>IF(E18="","",E18)</f>
        <v>Vyplň údaj</v>
      </c>
      <c r="G119" s="35"/>
      <c r="H119" s="35"/>
      <c r="I119" s="28" t="s">
        <v>35</v>
      </c>
      <c r="J119" s="31" t="str">
        <f>E24</f>
        <v>Ing. Milada Klimešová</v>
      </c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0.35" customHeight="1">
      <c r="A120" s="33"/>
      <c r="B120" s="34"/>
      <c r="C120" s="35"/>
      <c r="D120" s="35"/>
      <c r="E120" s="35"/>
      <c r="F120" s="35"/>
      <c r="G120" s="35"/>
      <c r="H120" s="35"/>
      <c r="I120" s="35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11" customFormat="1" ht="29.25" customHeight="1">
      <c r="A121" s="158"/>
      <c r="B121" s="159"/>
      <c r="C121" s="160" t="s">
        <v>109</v>
      </c>
      <c r="D121" s="161" t="s">
        <v>62</v>
      </c>
      <c r="E121" s="161" t="s">
        <v>58</v>
      </c>
      <c r="F121" s="161" t="s">
        <v>59</v>
      </c>
      <c r="G121" s="161" t="s">
        <v>110</v>
      </c>
      <c r="H121" s="161" t="s">
        <v>111</v>
      </c>
      <c r="I121" s="161" t="s">
        <v>112</v>
      </c>
      <c r="J121" s="162" t="s">
        <v>99</v>
      </c>
      <c r="K121" s="163" t="s">
        <v>113</v>
      </c>
      <c r="L121" s="164"/>
      <c r="M121" s="74" t="s">
        <v>1</v>
      </c>
      <c r="N121" s="75" t="s">
        <v>41</v>
      </c>
      <c r="O121" s="75" t="s">
        <v>114</v>
      </c>
      <c r="P121" s="75" t="s">
        <v>115</v>
      </c>
      <c r="Q121" s="75" t="s">
        <v>116</v>
      </c>
      <c r="R121" s="75" t="s">
        <v>117</v>
      </c>
      <c r="S121" s="75" t="s">
        <v>118</v>
      </c>
      <c r="T121" s="76" t="s">
        <v>119</v>
      </c>
      <c r="U121" s="158"/>
      <c r="V121" s="158"/>
      <c r="W121" s="158"/>
      <c r="X121" s="158"/>
      <c r="Y121" s="158"/>
      <c r="Z121" s="158"/>
      <c r="AA121" s="158"/>
      <c r="AB121" s="158"/>
      <c r="AC121" s="158"/>
      <c r="AD121" s="158"/>
      <c r="AE121" s="158"/>
    </row>
    <row r="122" spans="1:65" s="2" customFormat="1" ht="22.8" customHeight="1">
      <c r="A122" s="33"/>
      <c r="B122" s="34"/>
      <c r="C122" s="81" t="s">
        <v>120</v>
      </c>
      <c r="D122" s="35"/>
      <c r="E122" s="35"/>
      <c r="F122" s="35"/>
      <c r="G122" s="35"/>
      <c r="H122" s="35"/>
      <c r="I122" s="35"/>
      <c r="J122" s="165">
        <f>BK122</f>
        <v>0</v>
      </c>
      <c r="K122" s="35"/>
      <c r="L122" s="38"/>
      <c r="M122" s="77"/>
      <c r="N122" s="166"/>
      <c r="O122" s="78"/>
      <c r="P122" s="167">
        <f>P123</f>
        <v>0</v>
      </c>
      <c r="Q122" s="78"/>
      <c r="R122" s="167">
        <f>R123</f>
        <v>0</v>
      </c>
      <c r="S122" s="78"/>
      <c r="T122" s="168">
        <f>T123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76</v>
      </c>
      <c r="AU122" s="16" t="s">
        <v>101</v>
      </c>
      <c r="BK122" s="169">
        <f>BK123</f>
        <v>0</v>
      </c>
    </row>
    <row r="123" spans="1:65" s="12" customFormat="1" ht="25.95" customHeight="1">
      <c r="B123" s="170"/>
      <c r="C123" s="171"/>
      <c r="D123" s="172" t="s">
        <v>76</v>
      </c>
      <c r="E123" s="173" t="s">
        <v>83</v>
      </c>
      <c r="F123" s="173" t="s">
        <v>121</v>
      </c>
      <c r="G123" s="171"/>
      <c r="H123" s="171"/>
      <c r="I123" s="174"/>
      <c r="J123" s="175">
        <f>BK123</f>
        <v>0</v>
      </c>
      <c r="K123" s="171"/>
      <c r="L123" s="176"/>
      <c r="M123" s="177"/>
      <c r="N123" s="178"/>
      <c r="O123" s="178"/>
      <c r="P123" s="179">
        <f>P124+P130+P141+P145+P149</f>
        <v>0</v>
      </c>
      <c r="Q123" s="178"/>
      <c r="R123" s="179">
        <f>R124+R130+R141+R145+R149</f>
        <v>0</v>
      </c>
      <c r="S123" s="178"/>
      <c r="T123" s="180">
        <f>T124+T130+T141+T145+T149</f>
        <v>0</v>
      </c>
      <c r="AR123" s="181" t="s">
        <v>122</v>
      </c>
      <c r="AT123" s="182" t="s">
        <v>76</v>
      </c>
      <c r="AU123" s="182" t="s">
        <v>77</v>
      </c>
      <c r="AY123" s="181" t="s">
        <v>123</v>
      </c>
      <c r="BK123" s="183">
        <f>BK124+BK130+BK141+BK145+BK149</f>
        <v>0</v>
      </c>
    </row>
    <row r="124" spans="1:65" s="12" customFormat="1" ht="22.8" customHeight="1">
      <c r="B124" s="170"/>
      <c r="C124" s="171"/>
      <c r="D124" s="172" t="s">
        <v>76</v>
      </c>
      <c r="E124" s="184" t="s">
        <v>124</v>
      </c>
      <c r="F124" s="184" t="s">
        <v>125</v>
      </c>
      <c r="G124" s="171"/>
      <c r="H124" s="171"/>
      <c r="I124" s="174"/>
      <c r="J124" s="185">
        <f>BK124</f>
        <v>0</v>
      </c>
      <c r="K124" s="171"/>
      <c r="L124" s="176"/>
      <c r="M124" s="177"/>
      <c r="N124" s="178"/>
      <c r="O124" s="178"/>
      <c r="P124" s="179">
        <f>SUM(P125:P129)</f>
        <v>0</v>
      </c>
      <c r="Q124" s="178"/>
      <c r="R124" s="179">
        <f>SUM(R125:R129)</f>
        <v>0</v>
      </c>
      <c r="S124" s="178"/>
      <c r="T124" s="180">
        <f>SUM(T125:T129)</f>
        <v>0</v>
      </c>
      <c r="AR124" s="181" t="s">
        <v>122</v>
      </c>
      <c r="AT124" s="182" t="s">
        <v>76</v>
      </c>
      <c r="AU124" s="182" t="s">
        <v>85</v>
      </c>
      <c r="AY124" s="181" t="s">
        <v>123</v>
      </c>
      <c r="BK124" s="183">
        <f>SUM(BK125:BK129)</f>
        <v>0</v>
      </c>
    </row>
    <row r="125" spans="1:65" s="2" customFormat="1" ht="16.5" customHeight="1">
      <c r="A125" s="33"/>
      <c r="B125" s="34"/>
      <c r="C125" s="186" t="s">
        <v>85</v>
      </c>
      <c r="D125" s="186" t="s">
        <v>126</v>
      </c>
      <c r="E125" s="187" t="s">
        <v>127</v>
      </c>
      <c r="F125" s="188" t="s">
        <v>128</v>
      </c>
      <c r="G125" s="189" t="s">
        <v>129</v>
      </c>
      <c r="H125" s="190">
        <v>1</v>
      </c>
      <c r="I125" s="191"/>
      <c r="J125" s="192">
        <f>ROUND(I125*H125,2)</f>
        <v>0</v>
      </c>
      <c r="K125" s="193"/>
      <c r="L125" s="38"/>
      <c r="M125" s="194" t="s">
        <v>1</v>
      </c>
      <c r="N125" s="195" t="s">
        <v>42</v>
      </c>
      <c r="O125" s="70"/>
      <c r="P125" s="196">
        <f>O125*H125</f>
        <v>0</v>
      </c>
      <c r="Q125" s="196">
        <v>0</v>
      </c>
      <c r="R125" s="196">
        <f>Q125*H125</f>
        <v>0</v>
      </c>
      <c r="S125" s="196">
        <v>0</v>
      </c>
      <c r="T125" s="197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98" t="s">
        <v>130</v>
      </c>
      <c r="AT125" s="198" t="s">
        <v>126</v>
      </c>
      <c r="AU125" s="198" t="s">
        <v>87</v>
      </c>
      <c r="AY125" s="16" t="s">
        <v>123</v>
      </c>
      <c r="BE125" s="199">
        <f>IF(N125="základní",J125,0)</f>
        <v>0</v>
      </c>
      <c r="BF125" s="199">
        <f>IF(N125="snížená",J125,0)</f>
        <v>0</v>
      </c>
      <c r="BG125" s="199">
        <f>IF(N125="zákl. přenesená",J125,0)</f>
        <v>0</v>
      </c>
      <c r="BH125" s="199">
        <f>IF(N125="sníž. přenesená",J125,0)</f>
        <v>0</v>
      </c>
      <c r="BI125" s="199">
        <f>IF(N125="nulová",J125,0)</f>
        <v>0</v>
      </c>
      <c r="BJ125" s="16" t="s">
        <v>85</v>
      </c>
      <c r="BK125" s="199">
        <f>ROUND(I125*H125,2)</f>
        <v>0</v>
      </c>
      <c r="BL125" s="16" t="s">
        <v>130</v>
      </c>
      <c r="BM125" s="198" t="s">
        <v>131</v>
      </c>
    </row>
    <row r="126" spans="1:65" s="2" customFormat="1" ht="10.199999999999999">
      <c r="A126" s="33"/>
      <c r="B126" s="34"/>
      <c r="C126" s="35"/>
      <c r="D126" s="200" t="s">
        <v>132</v>
      </c>
      <c r="E126" s="35"/>
      <c r="F126" s="201" t="s">
        <v>128</v>
      </c>
      <c r="G126" s="35"/>
      <c r="H126" s="35"/>
      <c r="I126" s="202"/>
      <c r="J126" s="35"/>
      <c r="K126" s="35"/>
      <c r="L126" s="38"/>
      <c r="M126" s="203"/>
      <c r="N126" s="204"/>
      <c r="O126" s="70"/>
      <c r="P126" s="70"/>
      <c r="Q126" s="70"/>
      <c r="R126" s="70"/>
      <c r="S126" s="70"/>
      <c r="T126" s="71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132</v>
      </c>
      <c r="AU126" s="16" t="s">
        <v>87</v>
      </c>
    </row>
    <row r="127" spans="1:65" s="2" customFormat="1" ht="19.2">
      <c r="A127" s="33"/>
      <c r="B127" s="34"/>
      <c r="C127" s="35"/>
      <c r="D127" s="200" t="s">
        <v>133</v>
      </c>
      <c r="E127" s="35"/>
      <c r="F127" s="205" t="s">
        <v>134</v>
      </c>
      <c r="G127" s="35"/>
      <c r="H127" s="35"/>
      <c r="I127" s="202"/>
      <c r="J127" s="35"/>
      <c r="K127" s="35"/>
      <c r="L127" s="38"/>
      <c r="M127" s="203"/>
      <c r="N127" s="204"/>
      <c r="O127" s="70"/>
      <c r="P127" s="70"/>
      <c r="Q127" s="70"/>
      <c r="R127" s="70"/>
      <c r="S127" s="70"/>
      <c r="T127" s="71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133</v>
      </c>
      <c r="AU127" s="16" t="s">
        <v>87</v>
      </c>
    </row>
    <row r="128" spans="1:65" s="2" customFormat="1" ht="16.5" customHeight="1">
      <c r="A128" s="33"/>
      <c r="B128" s="34"/>
      <c r="C128" s="186" t="s">
        <v>87</v>
      </c>
      <c r="D128" s="186" t="s">
        <v>126</v>
      </c>
      <c r="E128" s="187" t="s">
        <v>135</v>
      </c>
      <c r="F128" s="188" t="s">
        <v>136</v>
      </c>
      <c r="G128" s="189" t="s">
        <v>129</v>
      </c>
      <c r="H128" s="190">
        <v>1</v>
      </c>
      <c r="I128" s="191"/>
      <c r="J128" s="192">
        <f>ROUND(I128*H128,2)</f>
        <v>0</v>
      </c>
      <c r="K128" s="193"/>
      <c r="L128" s="38"/>
      <c r="M128" s="194" t="s">
        <v>1</v>
      </c>
      <c r="N128" s="195" t="s">
        <v>42</v>
      </c>
      <c r="O128" s="70"/>
      <c r="P128" s="196">
        <f>O128*H128</f>
        <v>0</v>
      </c>
      <c r="Q128" s="196">
        <v>0</v>
      </c>
      <c r="R128" s="196">
        <f>Q128*H128</f>
        <v>0</v>
      </c>
      <c r="S128" s="196">
        <v>0</v>
      </c>
      <c r="T128" s="197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98" t="s">
        <v>130</v>
      </c>
      <c r="AT128" s="198" t="s">
        <v>126</v>
      </c>
      <c r="AU128" s="198" t="s">
        <v>87</v>
      </c>
      <c r="AY128" s="16" t="s">
        <v>123</v>
      </c>
      <c r="BE128" s="199">
        <f>IF(N128="základní",J128,0)</f>
        <v>0</v>
      </c>
      <c r="BF128" s="199">
        <f>IF(N128="snížená",J128,0)</f>
        <v>0</v>
      </c>
      <c r="BG128" s="199">
        <f>IF(N128="zákl. přenesená",J128,0)</f>
        <v>0</v>
      </c>
      <c r="BH128" s="199">
        <f>IF(N128="sníž. přenesená",J128,0)</f>
        <v>0</v>
      </c>
      <c r="BI128" s="199">
        <f>IF(N128="nulová",J128,0)</f>
        <v>0</v>
      </c>
      <c r="BJ128" s="16" t="s">
        <v>85</v>
      </c>
      <c r="BK128" s="199">
        <f>ROUND(I128*H128,2)</f>
        <v>0</v>
      </c>
      <c r="BL128" s="16" t="s">
        <v>130</v>
      </c>
      <c r="BM128" s="198" t="s">
        <v>137</v>
      </c>
    </row>
    <row r="129" spans="1:65" s="2" customFormat="1" ht="10.199999999999999">
      <c r="A129" s="33"/>
      <c r="B129" s="34"/>
      <c r="C129" s="35"/>
      <c r="D129" s="200" t="s">
        <v>132</v>
      </c>
      <c r="E129" s="35"/>
      <c r="F129" s="201" t="s">
        <v>136</v>
      </c>
      <c r="G129" s="35"/>
      <c r="H129" s="35"/>
      <c r="I129" s="202"/>
      <c r="J129" s="35"/>
      <c r="K129" s="35"/>
      <c r="L129" s="38"/>
      <c r="M129" s="203"/>
      <c r="N129" s="204"/>
      <c r="O129" s="70"/>
      <c r="P129" s="70"/>
      <c r="Q129" s="70"/>
      <c r="R129" s="70"/>
      <c r="S129" s="70"/>
      <c r="T129" s="71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132</v>
      </c>
      <c r="AU129" s="16" t="s">
        <v>87</v>
      </c>
    </row>
    <row r="130" spans="1:65" s="12" customFormat="1" ht="22.8" customHeight="1">
      <c r="B130" s="170"/>
      <c r="C130" s="171"/>
      <c r="D130" s="172" t="s">
        <v>76</v>
      </c>
      <c r="E130" s="184" t="s">
        <v>138</v>
      </c>
      <c r="F130" s="184" t="s">
        <v>139</v>
      </c>
      <c r="G130" s="171"/>
      <c r="H130" s="171"/>
      <c r="I130" s="174"/>
      <c r="J130" s="185">
        <f>BK130</f>
        <v>0</v>
      </c>
      <c r="K130" s="171"/>
      <c r="L130" s="176"/>
      <c r="M130" s="177"/>
      <c r="N130" s="178"/>
      <c r="O130" s="178"/>
      <c r="P130" s="179">
        <f>SUM(P131:P140)</f>
        <v>0</v>
      </c>
      <c r="Q130" s="178"/>
      <c r="R130" s="179">
        <f>SUM(R131:R140)</f>
        <v>0</v>
      </c>
      <c r="S130" s="178"/>
      <c r="T130" s="180">
        <f>SUM(T131:T140)</f>
        <v>0</v>
      </c>
      <c r="AR130" s="181" t="s">
        <v>122</v>
      </c>
      <c r="AT130" s="182" t="s">
        <v>76</v>
      </c>
      <c r="AU130" s="182" t="s">
        <v>85</v>
      </c>
      <c r="AY130" s="181" t="s">
        <v>123</v>
      </c>
      <c r="BK130" s="183">
        <f>SUM(BK131:BK140)</f>
        <v>0</v>
      </c>
    </row>
    <row r="131" spans="1:65" s="2" customFormat="1" ht="16.5" customHeight="1">
      <c r="A131" s="33"/>
      <c r="B131" s="34"/>
      <c r="C131" s="186" t="s">
        <v>140</v>
      </c>
      <c r="D131" s="186" t="s">
        <v>126</v>
      </c>
      <c r="E131" s="187" t="s">
        <v>141</v>
      </c>
      <c r="F131" s="188" t="s">
        <v>142</v>
      </c>
      <c r="G131" s="189" t="s">
        <v>129</v>
      </c>
      <c r="H131" s="190">
        <v>1</v>
      </c>
      <c r="I131" s="191"/>
      <c r="J131" s="192">
        <f>ROUND(I131*H131,2)</f>
        <v>0</v>
      </c>
      <c r="K131" s="193"/>
      <c r="L131" s="38"/>
      <c r="M131" s="194" t="s">
        <v>1</v>
      </c>
      <c r="N131" s="195" t="s">
        <v>42</v>
      </c>
      <c r="O131" s="70"/>
      <c r="P131" s="196">
        <f>O131*H131</f>
        <v>0</v>
      </c>
      <c r="Q131" s="196">
        <v>0</v>
      </c>
      <c r="R131" s="196">
        <f>Q131*H131</f>
        <v>0</v>
      </c>
      <c r="S131" s="196">
        <v>0</v>
      </c>
      <c r="T131" s="197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98" t="s">
        <v>130</v>
      </c>
      <c r="AT131" s="198" t="s">
        <v>126</v>
      </c>
      <c r="AU131" s="198" t="s">
        <v>87</v>
      </c>
      <c r="AY131" s="16" t="s">
        <v>123</v>
      </c>
      <c r="BE131" s="199">
        <f>IF(N131="základní",J131,0)</f>
        <v>0</v>
      </c>
      <c r="BF131" s="199">
        <f>IF(N131="snížená",J131,0)</f>
        <v>0</v>
      </c>
      <c r="BG131" s="199">
        <f>IF(N131="zákl. přenesená",J131,0)</f>
        <v>0</v>
      </c>
      <c r="BH131" s="199">
        <f>IF(N131="sníž. přenesená",J131,0)</f>
        <v>0</v>
      </c>
      <c r="BI131" s="199">
        <f>IF(N131="nulová",J131,0)</f>
        <v>0</v>
      </c>
      <c r="BJ131" s="16" t="s">
        <v>85</v>
      </c>
      <c r="BK131" s="199">
        <f>ROUND(I131*H131,2)</f>
        <v>0</v>
      </c>
      <c r="BL131" s="16" t="s">
        <v>130</v>
      </c>
      <c r="BM131" s="198" t="s">
        <v>143</v>
      </c>
    </row>
    <row r="132" spans="1:65" s="2" customFormat="1" ht="28.8">
      <c r="A132" s="33"/>
      <c r="B132" s="34"/>
      <c r="C132" s="35"/>
      <c r="D132" s="200" t="s">
        <v>132</v>
      </c>
      <c r="E132" s="35"/>
      <c r="F132" s="201" t="s">
        <v>144</v>
      </c>
      <c r="G132" s="35"/>
      <c r="H132" s="35"/>
      <c r="I132" s="202"/>
      <c r="J132" s="35"/>
      <c r="K132" s="35"/>
      <c r="L132" s="38"/>
      <c r="M132" s="203"/>
      <c r="N132" s="204"/>
      <c r="O132" s="70"/>
      <c r="P132" s="70"/>
      <c r="Q132" s="70"/>
      <c r="R132" s="70"/>
      <c r="S132" s="70"/>
      <c r="T132" s="71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132</v>
      </c>
      <c r="AU132" s="16" t="s">
        <v>87</v>
      </c>
    </row>
    <row r="133" spans="1:65" s="2" customFormat="1" ht="16.5" customHeight="1">
      <c r="A133" s="33"/>
      <c r="B133" s="34"/>
      <c r="C133" s="186" t="s">
        <v>145</v>
      </c>
      <c r="D133" s="186" t="s">
        <v>126</v>
      </c>
      <c r="E133" s="187" t="s">
        <v>146</v>
      </c>
      <c r="F133" s="188" t="s">
        <v>147</v>
      </c>
      <c r="G133" s="189" t="s">
        <v>129</v>
      </c>
      <c r="H133" s="190">
        <v>1</v>
      </c>
      <c r="I133" s="191"/>
      <c r="J133" s="192">
        <f>ROUND(I133*H133,2)</f>
        <v>0</v>
      </c>
      <c r="K133" s="193"/>
      <c r="L133" s="38"/>
      <c r="M133" s="194" t="s">
        <v>1</v>
      </c>
      <c r="N133" s="195" t="s">
        <v>42</v>
      </c>
      <c r="O133" s="70"/>
      <c r="P133" s="196">
        <f>O133*H133</f>
        <v>0</v>
      </c>
      <c r="Q133" s="196">
        <v>0</v>
      </c>
      <c r="R133" s="196">
        <f>Q133*H133</f>
        <v>0</v>
      </c>
      <c r="S133" s="196">
        <v>0</v>
      </c>
      <c r="T133" s="197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98" t="s">
        <v>130</v>
      </c>
      <c r="AT133" s="198" t="s">
        <v>126</v>
      </c>
      <c r="AU133" s="198" t="s">
        <v>87</v>
      </c>
      <c r="AY133" s="16" t="s">
        <v>123</v>
      </c>
      <c r="BE133" s="199">
        <f>IF(N133="základní",J133,0)</f>
        <v>0</v>
      </c>
      <c r="BF133" s="199">
        <f>IF(N133="snížená",J133,0)</f>
        <v>0</v>
      </c>
      <c r="BG133" s="199">
        <f>IF(N133="zákl. přenesená",J133,0)</f>
        <v>0</v>
      </c>
      <c r="BH133" s="199">
        <f>IF(N133="sníž. přenesená",J133,0)</f>
        <v>0</v>
      </c>
      <c r="BI133" s="199">
        <f>IF(N133="nulová",J133,0)</f>
        <v>0</v>
      </c>
      <c r="BJ133" s="16" t="s">
        <v>85</v>
      </c>
      <c r="BK133" s="199">
        <f>ROUND(I133*H133,2)</f>
        <v>0</v>
      </c>
      <c r="BL133" s="16" t="s">
        <v>130</v>
      </c>
      <c r="BM133" s="198" t="s">
        <v>148</v>
      </c>
    </row>
    <row r="134" spans="1:65" s="2" customFormat="1" ht="57.6">
      <c r="A134" s="33"/>
      <c r="B134" s="34"/>
      <c r="C134" s="35"/>
      <c r="D134" s="200" t="s">
        <v>132</v>
      </c>
      <c r="E134" s="35"/>
      <c r="F134" s="201" t="s">
        <v>149</v>
      </c>
      <c r="G134" s="35"/>
      <c r="H134" s="35"/>
      <c r="I134" s="202"/>
      <c r="J134" s="35"/>
      <c r="K134" s="35"/>
      <c r="L134" s="38"/>
      <c r="M134" s="203"/>
      <c r="N134" s="204"/>
      <c r="O134" s="70"/>
      <c r="P134" s="70"/>
      <c r="Q134" s="70"/>
      <c r="R134" s="70"/>
      <c r="S134" s="70"/>
      <c r="T134" s="71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132</v>
      </c>
      <c r="AU134" s="16" t="s">
        <v>87</v>
      </c>
    </row>
    <row r="135" spans="1:65" s="2" customFormat="1" ht="16.5" customHeight="1">
      <c r="A135" s="33"/>
      <c r="B135" s="34"/>
      <c r="C135" s="186" t="s">
        <v>122</v>
      </c>
      <c r="D135" s="186" t="s">
        <v>126</v>
      </c>
      <c r="E135" s="187" t="s">
        <v>150</v>
      </c>
      <c r="F135" s="188" t="s">
        <v>151</v>
      </c>
      <c r="G135" s="189" t="s">
        <v>129</v>
      </c>
      <c r="H135" s="190">
        <v>1</v>
      </c>
      <c r="I135" s="191"/>
      <c r="J135" s="192">
        <f>ROUND(I135*H135,2)</f>
        <v>0</v>
      </c>
      <c r="K135" s="193"/>
      <c r="L135" s="38"/>
      <c r="M135" s="194" t="s">
        <v>1</v>
      </c>
      <c r="N135" s="195" t="s">
        <v>42</v>
      </c>
      <c r="O135" s="70"/>
      <c r="P135" s="196">
        <f>O135*H135</f>
        <v>0</v>
      </c>
      <c r="Q135" s="196">
        <v>0</v>
      </c>
      <c r="R135" s="196">
        <f>Q135*H135</f>
        <v>0</v>
      </c>
      <c r="S135" s="196">
        <v>0</v>
      </c>
      <c r="T135" s="197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98" t="s">
        <v>130</v>
      </c>
      <c r="AT135" s="198" t="s">
        <v>126</v>
      </c>
      <c r="AU135" s="198" t="s">
        <v>87</v>
      </c>
      <c r="AY135" s="16" t="s">
        <v>123</v>
      </c>
      <c r="BE135" s="199">
        <f>IF(N135="základní",J135,0)</f>
        <v>0</v>
      </c>
      <c r="BF135" s="199">
        <f>IF(N135="snížená",J135,0)</f>
        <v>0</v>
      </c>
      <c r="BG135" s="199">
        <f>IF(N135="zákl. přenesená",J135,0)</f>
        <v>0</v>
      </c>
      <c r="BH135" s="199">
        <f>IF(N135="sníž. přenesená",J135,0)</f>
        <v>0</v>
      </c>
      <c r="BI135" s="199">
        <f>IF(N135="nulová",J135,0)</f>
        <v>0</v>
      </c>
      <c r="BJ135" s="16" t="s">
        <v>85</v>
      </c>
      <c r="BK135" s="199">
        <f>ROUND(I135*H135,2)</f>
        <v>0</v>
      </c>
      <c r="BL135" s="16" t="s">
        <v>130</v>
      </c>
      <c r="BM135" s="198" t="s">
        <v>152</v>
      </c>
    </row>
    <row r="136" spans="1:65" s="2" customFormat="1" ht="38.4">
      <c r="A136" s="33"/>
      <c r="B136" s="34"/>
      <c r="C136" s="35"/>
      <c r="D136" s="200" t="s">
        <v>132</v>
      </c>
      <c r="E136" s="35"/>
      <c r="F136" s="201" t="s">
        <v>153</v>
      </c>
      <c r="G136" s="35"/>
      <c r="H136" s="35"/>
      <c r="I136" s="202"/>
      <c r="J136" s="35"/>
      <c r="K136" s="35"/>
      <c r="L136" s="38"/>
      <c r="M136" s="203"/>
      <c r="N136" s="204"/>
      <c r="O136" s="70"/>
      <c r="P136" s="70"/>
      <c r="Q136" s="70"/>
      <c r="R136" s="70"/>
      <c r="S136" s="70"/>
      <c r="T136" s="71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132</v>
      </c>
      <c r="AU136" s="16" t="s">
        <v>87</v>
      </c>
    </row>
    <row r="137" spans="1:65" s="2" customFormat="1" ht="16.5" customHeight="1">
      <c r="A137" s="33"/>
      <c r="B137" s="34"/>
      <c r="C137" s="186" t="s">
        <v>154</v>
      </c>
      <c r="D137" s="186" t="s">
        <v>126</v>
      </c>
      <c r="E137" s="187" t="s">
        <v>155</v>
      </c>
      <c r="F137" s="188" t="s">
        <v>156</v>
      </c>
      <c r="G137" s="189" t="s">
        <v>129</v>
      </c>
      <c r="H137" s="190">
        <v>1</v>
      </c>
      <c r="I137" s="191"/>
      <c r="J137" s="192">
        <f>ROUND(I137*H137,2)</f>
        <v>0</v>
      </c>
      <c r="K137" s="193"/>
      <c r="L137" s="38"/>
      <c r="M137" s="194" t="s">
        <v>1</v>
      </c>
      <c r="N137" s="195" t="s">
        <v>42</v>
      </c>
      <c r="O137" s="70"/>
      <c r="P137" s="196">
        <f>O137*H137</f>
        <v>0</v>
      </c>
      <c r="Q137" s="196">
        <v>0</v>
      </c>
      <c r="R137" s="196">
        <f>Q137*H137</f>
        <v>0</v>
      </c>
      <c r="S137" s="196">
        <v>0</v>
      </c>
      <c r="T137" s="197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98" t="s">
        <v>130</v>
      </c>
      <c r="AT137" s="198" t="s">
        <v>126</v>
      </c>
      <c r="AU137" s="198" t="s">
        <v>87</v>
      </c>
      <c r="AY137" s="16" t="s">
        <v>123</v>
      </c>
      <c r="BE137" s="199">
        <f>IF(N137="základní",J137,0)</f>
        <v>0</v>
      </c>
      <c r="BF137" s="199">
        <f>IF(N137="snížená",J137,0)</f>
        <v>0</v>
      </c>
      <c r="BG137" s="199">
        <f>IF(N137="zákl. přenesená",J137,0)</f>
        <v>0</v>
      </c>
      <c r="BH137" s="199">
        <f>IF(N137="sníž. přenesená",J137,0)</f>
        <v>0</v>
      </c>
      <c r="BI137" s="199">
        <f>IF(N137="nulová",J137,0)</f>
        <v>0</v>
      </c>
      <c r="BJ137" s="16" t="s">
        <v>85</v>
      </c>
      <c r="BK137" s="199">
        <f>ROUND(I137*H137,2)</f>
        <v>0</v>
      </c>
      <c r="BL137" s="16" t="s">
        <v>130</v>
      </c>
      <c r="BM137" s="198" t="s">
        <v>157</v>
      </c>
    </row>
    <row r="138" spans="1:65" s="2" customFormat="1" ht="19.2">
      <c r="A138" s="33"/>
      <c r="B138" s="34"/>
      <c r="C138" s="35"/>
      <c r="D138" s="200" t="s">
        <v>132</v>
      </c>
      <c r="E138" s="35"/>
      <c r="F138" s="201" t="s">
        <v>158</v>
      </c>
      <c r="G138" s="35"/>
      <c r="H138" s="35"/>
      <c r="I138" s="202"/>
      <c r="J138" s="35"/>
      <c r="K138" s="35"/>
      <c r="L138" s="38"/>
      <c r="M138" s="203"/>
      <c r="N138" s="204"/>
      <c r="O138" s="70"/>
      <c r="P138" s="70"/>
      <c r="Q138" s="70"/>
      <c r="R138" s="70"/>
      <c r="S138" s="70"/>
      <c r="T138" s="71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132</v>
      </c>
      <c r="AU138" s="16" t="s">
        <v>87</v>
      </c>
    </row>
    <row r="139" spans="1:65" s="2" customFormat="1" ht="16.5" customHeight="1">
      <c r="A139" s="33"/>
      <c r="B139" s="34"/>
      <c r="C139" s="186" t="s">
        <v>159</v>
      </c>
      <c r="D139" s="186" t="s">
        <v>126</v>
      </c>
      <c r="E139" s="187" t="s">
        <v>160</v>
      </c>
      <c r="F139" s="188" t="s">
        <v>161</v>
      </c>
      <c r="G139" s="189" t="s">
        <v>129</v>
      </c>
      <c r="H139" s="190">
        <v>1</v>
      </c>
      <c r="I139" s="191"/>
      <c r="J139" s="192">
        <f>ROUND(I139*H139,2)</f>
        <v>0</v>
      </c>
      <c r="K139" s="193"/>
      <c r="L139" s="38"/>
      <c r="M139" s="194" t="s">
        <v>1</v>
      </c>
      <c r="N139" s="195" t="s">
        <v>42</v>
      </c>
      <c r="O139" s="70"/>
      <c r="P139" s="196">
        <f>O139*H139</f>
        <v>0</v>
      </c>
      <c r="Q139" s="196">
        <v>0</v>
      </c>
      <c r="R139" s="196">
        <f>Q139*H139</f>
        <v>0</v>
      </c>
      <c r="S139" s="196">
        <v>0</v>
      </c>
      <c r="T139" s="197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98" t="s">
        <v>130</v>
      </c>
      <c r="AT139" s="198" t="s">
        <v>126</v>
      </c>
      <c r="AU139" s="198" t="s">
        <v>87</v>
      </c>
      <c r="AY139" s="16" t="s">
        <v>123</v>
      </c>
      <c r="BE139" s="199">
        <f>IF(N139="základní",J139,0)</f>
        <v>0</v>
      </c>
      <c r="BF139" s="199">
        <f>IF(N139="snížená",J139,0)</f>
        <v>0</v>
      </c>
      <c r="BG139" s="199">
        <f>IF(N139="zákl. přenesená",J139,0)</f>
        <v>0</v>
      </c>
      <c r="BH139" s="199">
        <f>IF(N139="sníž. přenesená",J139,0)</f>
        <v>0</v>
      </c>
      <c r="BI139" s="199">
        <f>IF(N139="nulová",J139,0)</f>
        <v>0</v>
      </c>
      <c r="BJ139" s="16" t="s">
        <v>85</v>
      </c>
      <c r="BK139" s="199">
        <f>ROUND(I139*H139,2)</f>
        <v>0</v>
      </c>
      <c r="BL139" s="16" t="s">
        <v>130</v>
      </c>
      <c r="BM139" s="198" t="s">
        <v>162</v>
      </c>
    </row>
    <row r="140" spans="1:65" s="2" customFormat="1" ht="19.2">
      <c r="A140" s="33"/>
      <c r="B140" s="34"/>
      <c r="C140" s="35"/>
      <c r="D140" s="200" t="s">
        <v>132</v>
      </c>
      <c r="E140" s="35"/>
      <c r="F140" s="201" t="s">
        <v>163</v>
      </c>
      <c r="G140" s="35"/>
      <c r="H140" s="35"/>
      <c r="I140" s="202"/>
      <c r="J140" s="35"/>
      <c r="K140" s="35"/>
      <c r="L140" s="38"/>
      <c r="M140" s="203"/>
      <c r="N140" s="204"/>
      <c r="O140" s="70"/>
      <c r="P140" s="70"/>
      <c r="Q140" s="70"/>
      <c r="R140" s="70"/>
      <c r="S140" s="70"/>
      <c r="T140" s="71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132</v>
      </c>
      <c r="AU140" s="16" t="s">
        <v>87</v>
      </c>
    </row>
    <row r="141" spans="1:65" s="12" customFormat="1" ht="22.8" customHeight="1">
      <c r="B141" s="170"/>
      <c r="C141" s="171"/>
      <c r="D141" s="172" t="s">
        <v>76</v>
      </c>
      <c r="E141" s="184" t="s">
        <v>164</v>
      </c>
      <c r="F141" s="184" t="s">
        <v>165</v>
      </c>
      <c r="G141" s="171"/>
      <c r="H141" s="171"/>
      <c r="I141" s="174"/>
      <c r="J141" s="185">
        <f>BK141</f>
        <v>0</v>
      </c>
      <c r="K141" s="171"/>
      <c r="L141" s="176"/>
      <c r="M141" s="177"/>
      <c r="N141" s="178"/>
      <c r="O141" s="178"/>
      <c r="P141" s="179">
        <f>SUM(P142:P144)</f>
        <v>0</v>
      </c>
      <c r="Q141" s="178"/>
      <c r="R141" s="179">
        <f>SUM(R142:R144)</f>
        <v>0</v>
      </c>
      <c r="S141" s="178"/>
      <c r="T141" s="180">
        <f>SUM(T142:T144)</f>
        <v>0</v>
      </c>
      <c r="AR141" s="181" t="s">
        <v>122</v>
      </c>
      <c r="AT141" s="182" t="s">
        <v>76</v>
      </c>
      <c r="AU141" s="182" t="s">
        <v>85</v>
      </c>
      <c r="AY141" s="181" t="s">
        <v>123</v>
      </c>
      <c r="BK141" s="183">
        <f>SUM(BK142:BK144)</f>
        <v>0</v>
      </c>
    </row>
    <row r="142" spans="1:65" s="2" customFormat="1" ht="16.5" customHeight="1">
      <c r="A142" s="33"/>
      <c r="B142" s="34"/>
      <c r="C142" s="186" t="s">
        <v>166</v>
      </c>
      <c r="D142" s="186" t="s">
        <v>126</v>
      </c>
      <c r="E142" s="187" t="s">
        <v>167</v>
      </c>
      <c r="F142" s="188" t="s">
        <v>168</v>
      </c>
      <c r="G142" s="189" t="s">
        <v>129</v>
      </c>
      <c r="H142" s="190">
        <v>1</v>
      </c>
      <c r="I142" s="191"/>
      <c r="J142" s="192">
        <f>ROUND(I142*H142,2)</f>
        <v>0</v>
      </c>
      <c r="K142" s="193"/>
      <c r="L142" s="38"/>
      <c r="M142" s="194" t="s">
        <v>1</v>
      </c>
      <c r="N142" s="195" t="s">
        <v>42</v>
      </c>
      <c r="O142" s="70"/>
      <c r="P142" s="196">
        <f>O142*H142</f>
        <v>0</v>
      </c>
      <c r="Q142" s="196">
        <v>0</v>
      </c>
      <c r="R142" s="196">
        <f>Q142*H142</f>
        <v>0</v>
      </c>
      <c r="S142" s="196">
        <v>0</v>
      </c>
      <c r="T142" s="197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98" t="s">
        <v>130</v>
      </c>
      <c r="AT142" s="198" t="s">
        <v>126</v>
      </c>
      <c r="AU142" s="198" t="s">
        <v>87</v>
      </c>
      <c r="AY142" s="16" t="s">
        <v>123</v>
      </c>
      <c r="BE142" s="199">
        <f>IF(N142="základní",J142,0)</f>
        <v>0</v>
      </c>
      <c r="BF142" s="199">
        <f>IF(N142="snížená",J142,0)</f>
        <v>0</v>
      </c>
      <c r="BG142" s="199">
        <f>IF(N142="zákl. přenesená",J142,0)</f>
        <v>0</v>
      </c>
      <c r="BH142" s="199">
        <f>IF(N142="sníž. přenesená",J142,0)</f>
        <v>0</v>
      </c>
      <c r="BI142" s="199">
        <f>IF(N142="nulová",J142,0)</f>
        <v>0</v>
      </c>
      <c r="BJ142" s="16" t="s">
        <v>85</v>
      </c>
      <c r="BK142" s="199">
        <f>ROUND(I142*H142,2)</f>
        <v>0</v>
      </c>
      <c r="BL142" s="16" t="s">
        <v>130</v>
      </c>
      <c r="BM142" s="198" t="s">
        <v>169</v>
      </c>
    </row>
    <row r="143" spans="1:65" s="2" customFormat="1" ht="19.2">
      <c r="A143" s="33"/>
      <c r="B143" s="34"/>
      <c r="C143" s="35"/>
      <c r="D143" s="200" t="s">
        <v>132</v>
      </c>
      <c r="E143" s="35"/>
      <c r="F143" s="201" t="s">
        <v>170</v>
      </c>
      <c r="G143" s="35"/>
      <c r="H143" s="35"/>
      <c r="I143" s="202"/>
      <c r="J143" s="35"/>
      <c r="K143" s="35"/>
      <c r="L143" s="38"/>
      <c r="M143" s="203"/>
      <c r="N143" s="204"/>
      <c r="O143" s="70"/>
      <c r="P143" s="70"/>
      <c r="Q143" s="70"/>
      <c r="R143" s="70"/>
      <c r="S143" s="70"/>
      <c r="T143" s="71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6" t="s">
        <v>132</v>
      </c>
      <c r="AU143" s="16" t="s">
        <v>87</v>
      </c>
    </row>
    <row r="144" spans="1:65" s="2" customFormat="1" ht="28.8">
      <c r="A144" s="33"/>
      <c r="B144" s="34"/>
      <c r="C144" s="35"/>
      <c r="D144" s="200" t="s">
        <v>133</v>
      </c>
      <c r="E144" s="35"/>
      <c r="F144" s="205" t="s">
        <v>171</v>
      </c>
      <c r="G144" s="35"/>
      <c r="H144" s="35"/>
      <c r="I144" s="202"/>
      <c r="J144" s="35"/>
      <c r="K144" s="35"/>
      <c r="L144" s="38"/>
      <c r="M144" s="203"/>
      <c r="N144" s="204"/>
      <c r="O144" s="70"/>
      <c r="P144" s="70"/>
      <c r="Q144" s="70"/>
      <c r="R144" s="70"/>
      <c r="S144" s="70"/>
      <c r="T144" s="71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6" t="s">
        <v>133</v>
      </c>
      <c r="AU144" s="16" t="s">
        <v>87</v>
      </c>
    </row>
    <row r="145" spans="1:65" s="12" customFormat="1" ht="22.8" customHeight="1">
      <c r="B145" s="170"/>
      <c r="C145" s="171"/>
      <c r="D145" s="172" t="s">
        <v>76</v>
      </c>
      <c r="E145" s="184" t="s">
        <v>172</v>
      </c>
      <c r="F145" s="184" t="s">
        <v>173</v>
      </c>
      <c r="G145" s="171"/>
      <c r="H145" s="171"/>
      <c r="I145" s="174"/>
      <c r="J145" s="185">
        <f>BK145</f>
        <v>0</v>
      </c>
      <c r="K145" s="171"/>
      <c r="L145" s="176"/>
      <c r="M145" s="177"/>
      <c r="N145" s="178"/>
      <c r="O145" s="178"/>
      <c r="P145" s="179">
        <f>SUM(P146:P148)</f>
        <v>0</v>
      </c>
      <c r="Q145" s="178"/>
      <c r="R145" s="179">
        <f>SUM(R146:R148)</f>
        <v>0</v>
      </c>
      <c r="S145" s="178"/>
      <c r="T145" s="180">
        <f>SUM(T146:T148)</f>
        <v>0</v>
      </c>
      <c r="AR145" s="181" t="s">
        <v>122</v>
      </c>
      <c r="AT145" s="182" t="s">
        <v>76</v>
      </c>
      <c r="AU145" s="182" t="s">
        <v>85</v>
      </c>
      <c r="AY145" s="181" t="s">
        <v>123</v>
      </c>
      <c r="BK145" s="183">
        <f>SUM(BK146:BK148)</f>
        <v>0</v>
      </c>
    </row>
    <row r="146" spans="1:65" s="2" customFormat="1" ht="33" customHeight="1">
      <c r="A146" s="33"/>
      <c r="B146" s="34"/>
      <c r="C146" s="186" t="s">
        <v>174</v>
      </c>
      <c r="D146" s="186" t="s">
        <v>126</v>
      </c>
      <c r="E146" s="187" t="s">
        <v>175</v>
      </c>
      <c r="F146" s="188" t="s">
        <v>176</v>
      </c>
      <c r="G146" s="189" t="s">
        <v>129</v>
      </c>
      <c r="H146" s="190">
        <v>1</v>
      </c>
      <c r="I146" s="191"/>
      <c r="J146" s="192">
        <f>ROUND(I146*H146,2)</f>
        <v>0</v>
      </c>
      <c r="K146" s="193"/>
      <c r="L146" s="38"/>
      <c r="M146" s="194" t="s">
        <v>1</v>
      </c>
      <c r="N146" s="195" t="s">
        <v>42</v>
      </c>
      <c r="O146" s="70"/>
      <c r="P146" s="196">
        <f>O146*H146</f>
        <v>0</v>
      </c>
      <c r="Q146" s="196">
        <v>0</v>
      </c>
      <c r="R146" s="196">
        <f>Q146*H146</f>
        <v>0</v>
      </c>
      <c r="S146" s="196">
        <v>0</v>
      </c>
      <c r="T146" s="197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98" t="s">
        <v>130</v>
      </c>
      <c r="AT146" s="198" t="s">
        <v>126</v>
      </c>
      <c r="AU146" s="198" t="s">
        <v>87</v>
      </c>
      <c r="AY146" s="16" t="s">
        <v>123</v>
      </c>
      <c r="BE146" s="199">
        <f>IF(N146="základní",J146,0)</f>
        <v>0</v>
      </c>
      <c r="BF146" s="199">
        <f>IF(N146="snížená",J146,0)</f>
        <v>0</v>
      </c>
      <c r="BG146" s="199">
        <f>IF(N146="zákl. přenesená",J146,0)</f>
        <v>0</v>
      </c>
      <c r="BH146" s="199">
        <f>IF(N146="sníž. přenesená",J146,0)</f>
        <v>0</v>
      </c>
      <c r="BI146" s="199">
        <f>IF(N146="nulová",J146,0)</f>
        <v>0</v>
      </c>
      <c r="BJ146" s="16" t="s">
        <v>85</v>
      </c>
      <c r="BK146" s="199">
        <f>ROUND(I146*H146,2)</f>
        <v>0</v>
      </c>
      <c r="BL146" s="16" t="s">
        <v>130</v>
      </c>
      <c r="BM146" s="198" t="s">
        <v>177</v>
      </c>
    </row>
    <row r="147" spans="1:65" s="2" customFormat="1" ht="28.8">
      <c r="A147" s="33"/>
      <c r="B147" s="34"/>
      <c r="C147" s="35"/>
      <c r="D147" s="200" t="s">
        <v>132</v>
      </c>
      <c r="E147" s="35"/>
      <c r="F147" s="201" t="s">
        <v>176</v>
      </c>
      <c r="G147" s="35"/>
      <c r="H147" s="35"/>
      <c r="I147" s="202"/>
      <c r="J147" s="35"/>
      <c r="K147" s="35"/>
      <c r="L147" s="38"/>
      <c r="M147" s="203"/>
      <c r="N147" s="204"/>
      <c r="O147" s="70"/>
      <c r="P147" s="70"/>
      <c r="Q147" s="70"/>
      <c r="R147" s="70"/>
      <c r="S147" s="70"/>
      <c r="T147" s="71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6" t="s">
        <v>132</v>
      </c>
      <c r="AU147" s="16" t="s">
        <v>87</v>
      </c>
    </row>
    <row r="148" spans="1:65" s="2" customFormat="1" ht="48">
      <c r="A148" s="33"/>
      <c r="B148" s="34"/>
      <c r="C148" s="35"/>
      <c r="D148" s="200" t="s">
        <v>133</v>
      </c>
      <c r="E148" s="35"/>
      <c r="F148" s="205" t="s">
        <v>178</v>
      </c>
      <c r="G148" s="35"/>
      <c r="H148" s="35"/>
      <c r="I148" s="202"/>
      <c r="J148" s="35"/>
      <c r="K148" s="35"/>
      <c r="L148" s="38"/>
      <c r="M148" s="203"/>
      <c r="N148" s="204"/>
      <c r="O148" s="70"/>
      <c r="P148" s="70"/>
      <c r="Q148" s="70"/>
      <c r="R148" s="70"/>
      <c r="S148" s="70"/>
      <c r="T148" s="71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133</v>
      </c>
      <c r="AU148" s="16" t="s">
        <v>87</v>
      </c>
    </row>
    <row r="149" spans="1:65" s="12" customFormat="1" ht="22.8" customHeight="1">
      <c r="B149" s="170"/>
      <c r="C149" s="171"/>
      <c r="D149" s="172" t="s">
        <v>76</v>
      </c>
      <c r="E149" s="184" t="s">
        <v>179</v>
      </c>
      <c r="F149" s="184" t="s">
        <v>180</v>
      </c>
      <c r="G149" s="171"/>
      <c r="H149" s="171"/>
      <c r="I149" s="174"/>
      <c r="J149" s="185">
        <f>BK149</f>
        <v>0</v>
      </c>
      <c r="K149" s="171"/>
      <c r="L149" s="176"/>
      <c r="M149" s="177"/>
      <c r="N149" s="178"/>
      <c r="O149" s="178"/>
      <c r="P149" s="179">
        <f>SUM(P150:P151)</f>
        <v>0</v>
      </c>
      <c r="Q149" s="178"/>
      <c r="R149" s="179">
        <f>SUM(R150:R151)</f>
        <v>0</v>
      </c>
      <c r="S149" s="178"/>
      <c r="T149" s="180">
        <f>SUM(T150:T151)</f>
        <v>0</v>
      </c>
      <c r="AR149" s="181" t="s">
        <v>122</v>
      </c>
      <c r="AT149" s="182" t="s">
        <v>76</v>
      </c>
      <c r="AU149" s="182" t="s">
        <v>85</v>
      </c>
      <c r="AY149" s="181" t="s">
        <v>123</v>
      </c>
      <c r="BK149" s="183">
        <f>SUM(BK150:BK151)</f>
        <v>0</v>
      </c>
    </row>
    <row r="150" spans="1:65" s="2" customFormat="1" ht="21.75" customHeight="1">
      <c r="A150" s="33"/>
      <c r="B150" s="34"/>
      <c r="C150" s="186" t="s">
        <v>181</v>
      </c>
      <c r="D150" s="186" t="s">
        <v>126</v>
      </c>
      <c r="E150" s="187" t="s">
        <v>182</v>
      </c>
      <c r="F150" s="188" t="s">
        <v>183</v>
      </c>
      <c r="G150" s="189" t="s">
        <v>184</v>
      </c>
      <c r="H150" s="190">
        <v>1</v>
      </c>
      <c r="I150" s="191"/>
      <c r="J150" s="192">
        <f>ROUND(I150*H150,2)</f>
        <v>0</v>
      </c>
      <c r="K150" s="193"/>
      <c r="L150" s="38"/>
      <c r="M150" s="194" t="s">
        <v>1</v>
      </c>
      <c r="N150" s="195" t="s">
        <v>42</v>
      </c>
      <c r="O150" s="70"/>
      <c r="P150" s="196">
        <f>O150*H150</f>
        <v>0</v>
      </c>
      <c r="Q150" s="196">
        <v>0</v>
      </c>
      <c r="R150" s="196">
        <f>Q150*H150</f>
        <v>0</v>
      </c>
      <c r="S150" s="196">
        <v>0</v>
      </c>
      <c r="T150" s="197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98" t="s">
        <v>130</v>
      </c>
      <c r="AT150" s="198" t="s">
        <v>126</v>
      </c>
      <c r="AU150" s="198" t="s">
        <v>87</v>
      </c>
      <c r="AY150" s="16" t="s">
        <v>123</v>
      </c>
      <c r="BE150" s="199">
        <f>IF(N150="základní",J150,0)</f>
        <v>0</v>
      </c>
      <c r="BF150" s="199">
        <f>IF(N150="snížená",J150,0)</f>
        <v>0</v>
      </c>
      <c r="BG150" s="199">
        <f>IF(N150="zákl. přenesená",J150,0)</f>
        <v>0</v>
      </c>
      <c r="BH150" s="199">
        <f>IF(N150="sníž. přenesená",J150,0)</f>
        <v>0</v>
      </c>
      <c r="BI150" s="199">
        <f>IF(N150="nulová",J150,0)</f>
        <v>0</v>
      </c>
      <c r="BJ150" s="16" t="s">
        <v>85</v>
      </c>
      <c r="BK150" s="199">
        <f>ROUND(I150*H150,2)</f>
        <v>0</v>
      </c>
      <c r="BL150" s="16" t="s">
        <v>130</v>
      </c>
      <c r="BM150" s="198" t="s">
        <v>185</v>
      </c>
    </row>
    <row r="151" spans="1:65" s="2" customFormat="1" ht="163.19999999999999">
      <c r="A151" s="33"/>
      <c r="B151" s="34"/>
      <c r="C151" s="35"/>
      <c r="D151" s="200" t="s">
        <v>132</v>
      </c>
      <c r="E151" s="35"/>
      <c r="F151" s="201" t="s">
        <v>186</v>
      </c>
      <c r="G151" s="35"/>
      <c r="H151" s="35"/>
      <c r="I151" s="202"/>
      <c r="J151" s="35"/>
      <c r="K151" s="35"/>
      <c r="L151" s="38"/>
      <c r="M151" s="206"/>
      <c r="N151" s="207"/>
      <c r="O151" s="208"/>
      <c r="P151" s="208"/>
      <c r="Q151" s="208"/>
      <c r="R151" s="208"/>
      <c r="S151" s="208"/>
      <c r="T151" s="209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6" t="s">
        <v>132</v>
      </c>
      <c r="AU151" s="16" t="s">
        <v>87</v>
      </c>
    </row>
    <row r="152" spans="1:65" s="2" customFormat="1" ht="6.9" customHeight="1">
      <c r="A152" s="33"/>
      <c r="B152" s="53"/>
      <c r="C152" s="54"/>
      <c r="D152" s="54"/>
      <c r="E152" s="54"/>
      <c r="F152" s="54"/>
      <c r="G152" s="54"/>
      <c r="H152" s="54"/>
      <c r="I152" s="54"/>
      <c r="J152" s="54"/>
      <c r="K152" s="54"/>
      <c r="L152" s="38"/>
      <c r="M152" s="33"/>
      <c r="O152" s="33"/>
      <c r="P152" s="33"/>
      <c r="Q152" s="33"/>
      <c r="R152" s="33"/>
      <c r="S152" s="33"/>
      <c r="T152" s="33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</row>
  </sheetData>
  <sheetProtection algorithmName="SHA-512" hashValue="LGU7zY5cl7Qmt05kaGBiNVcUbXE51dSPpUwHXT+cJ2JYIWLsHmxoSX9mI5un7UBmyM2tqahNnTQUJHdcMZfXug==" saltValue="gnYys6lAT3vfLQ2PfSPx4U5gjmF1RqK/yjGWpwwpTCOgY4YnTNsSNBUqVH0uc35Sk+tt/tX8IEKmuAJaholwhw==" spinCount="100000" sheet="1" objects="1" scenarios="1" formatColumns="0" formatRows="0" autoFilter="0"/>
  <autoFilter ref="C121:K151" xr:uid="{00000000-0009-0000-0000-000001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59055118110236227" right="0.59055118110236227" top="0.59055118110236227" bottom="0.59055118110236227" header="0" footer="0"/>
  <pageSetup paperSize="9" scale="86" fitToHeight="100" orientation="portrait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286"/>
  <sheetViews>
    <sheetView showGridLines="0" topLeftCell="A274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83"/>
      <c r="M2" s="283"/>
      <c r="N2" s="283"/>
      <c r="O2" s="283"/>
      <c r="P2" s="283"/>
      <c r="Q2" s="283"/>
      <c r="R2" s="283"/>
      <c r="S2" s="283"/>
      <c r="T2" s="283"/>
      <c r="U2" s="283"/>
      <c r="V2" s="283"/>
      <c r="AT2" s="16" t="s">
        <v>90</v>
      </c>
    </row>
    <row r="3" spans="1:46" s="1" customFormat="1" ht="6.9" hidden="1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87</v>
      </c>
    </row>
    <row r="4" spans="1:46" s="1" customFormat="1" ht="24.9" hidden="1" customHeight="1">
      <c r="B4" s="19"/>
      <c r="D4" s="109" t="s">
        <v>94</v>
      </c>
      <c r="L4" s="19"/>
      <c r="M4" s="110" t="s">
        <v>10</v>
      </c>
      <c r="AT4" s="16" t="s">
        <v>4</v>
      </c>
    </row>
    <row r="5" spans="1:46" s="1" customFormat="1" ht="6.9" hidden="1" customHeight="1">
      <c r="B5" s="19"/>
      <c r="L5" s="19"/>
    </row>
    <row r="6" spans="1:46" s="1" customFormat="1" ht="12" hidden="1" customHeight="1">
      <c r="B6" s="19"/>
      <c r="D6" s="111" t="s">
        <v>16</v>
      </c>
      <c r="L6" s="19"/>
    </row>
    <row r="7" spans="1:46" s="1" customFormat="1" ht="26.25" hidden="1" customHeight="1">
      <c r="B7" s="19"/>
      <c r="E7" s="284" t="str">
        <f>'Rekapitulace stavby'!K6</f>
        <v>Vltava, VD Smíchov, ř.km 53,5-53,7 - DPK - oprava pochozích plat</v>
      </c>
      <c r="F7" s="285"/>
      <c r="G7" s="285"/>
      <c r="H7" s="285"/>
      <c r="L7" s="19"/>
    </row>
    <row r="8" spans="1:46" s="2" customFormat="1" ht="12" hidden="1" customHeight="1">
      <c r="A8" s="33"/>
      <c r="B8" s="38"/>
      <c r="C8" s="33"/>
      <c r="D8" s="111" t="s">
        <v>95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hidden="1" customHeight="1">
      <c r="A9" s="33"/>
      <c r="B9" s="38"/>
      <c r="C9" s="33"/>
      <c r="D9" s="33"/>
      <c r="E9" s="286" t="s">
        <v>187</v>
      </c>
      <c r="F9" s="287"/>
      <c r="G9" s="287"/>
      <c r="H9" s="287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0.199999999999999" hidden="1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hidden="1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hidden="1" customHeight="1">
      <c r="A12" s="33"/>
      <c r="B12" s="38"/>
      <c r="C12" s="33"/>
      <c r="D12" s="111" t="s">
        <v>20</v>
      </c>
      <c r="E12" s="33"/>
      <c r="F12" s="112" t="s">
        <v>21</v>
      </c>
      <c r="G12" s="33"/>
      <c r="H12" s="33"/>
      <c r="I12" s="111" t="s">
        <v>22</v>
      </c>
      <c r="J12" s="113" t="str">
        <f>'Rekapitulace stavby'!AN8</f>
        <v>7. 6. 2021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8" hidden="1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hidden="1" customHeight="1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">
        <v>26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hidden="1" customHeight="1">
      <c r="A15" s="33"/>
      <c r="B15" s="38"/>
      <c r="C15" s="33"/>
      <c r="D15" s="33"/>
      <c r="E15" s="112" t="s">
        <v>27</v>
      </c>
      <c r="F15" s="33"/>
      <c r="G15" s="33"/>
      <c r="H15" s="33"/>
      <c r="I15" s="111" t="s">
        <v>28</v>
      </c>
      <c r="J15" s="112" t="s">
        <v>1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" hidden="1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hidden="1" customHeight="1">
      <c r="A17" s="33"/>
      <c r="B17" s="38"/>
      <c r="C17" s="33"/>
      <c r="D17" s="111" t="s">
        <v>29</v>
      </c>
      <c r="E17" s="33"/>
      <c r="F17" s="33"/>
      <c r="G17" s="33"/>
      <c r="H17" s="33"/>
      <c r="I17" s="111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hidden="1" customHeight="1">
      <c r="A18" s="33"/>
      <c r="B18" s="38"/>
      <c r="C18" s="33"/>
      <c r="D18" s="33"/>
      <c r="E18" s="288" t="str">
        <f>'Rekapitulace stavby'!E14</f>
        <v>Vyplň údaj</v>
      </c>
      <c r="F18" s="289"/>
      <c r="G18" s="289"/>
      <c r="H18" s="289"/>
      <c r="I18" s="111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" hidden="1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hidden="1" customHeight="1">
      <c r="A20" s="33"/>
      <c r="B20" s="38"/>
      <c r="C20" s="33"/>
      <c r="D20" s="111" t="s">
        <v>31</v>
      </c>
      <c r="E20" s="33"/>
      <c r="F20" s="33"/>
      <c r="G20" s="33"/>
      <c r="H20" s="33"/>
      <c r="I20" s="111" t="s">
        <v>25</v>
      </c>
      <c r="J20" s="112" t="s">
        <v>32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hidden="1" customHeight="1">
      <c r="A21" s="33"/>
      <c r="B21" s="38"/>
      <c r="C21" s="33"/>
      <c r="D21" s="33"/>
      <c r="E21" s="112" t="s">
        <v>33</v>
      </c>
      <c r="F21" s="33"/>
      <c r="G21" s="33"/>
      <c r="H21" s="33"/>
      <c r="I21" s="111" t="s">
        <v>28</v>
      </c>
      <c r="J21" s="112" t="s">
        <v>1</v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" hidden="1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hidden="1" customHeight="1">
      <c r="A23" s="33"/>
      <c r="B23" s="38"/>
      <c r="C23" s="33"/>
      <c r="D23" s="111" t="s">
        <v>35</v>
      </c>
      <c r="E23" s="33"/>
      <c r="F23" s="33"/>
      <c r="G23" s="33"/>
      <c r="H23" s="33"/>
      <c r="I23" s="111" t="s">
        <v>25</v>
      </c>
      <c r="J23" s="112" t="s">
        <v>32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hidden="1" customHeight="1">
      <c r="A24" s="33"/>
      <c r="B24" s="38"/>
      <c r="C24" s="33"/>
      <c r="D24" s="33"/>
      <c r="E24" s="112" t="s">
        <v>33</v>
      </c>
      <c r="F24" s="33"/>
      <c r="G24" s="33"/>
      <c r="H24" s="33"/>
      <c r="I24" s="111" t="s">
        <v>28</v>
      </c>
      <c r="J24" s="112" t="s">
        <v>1</v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" hidden="1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hidden="1" customHeight="1">
      <c r="A26" s="33"/>
      <c r="B26" s="38"/>
      <c r="C26" s="33"/>
      <c r="D26" s="111" t="s">
        <v>36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hidden="1" customHeight="1">
      <c r="A27" s="114"/>
      <c r="B27" s="115"/>
      <c r="C27" s="114"/>
      <c r="D27" s="114"/>
      <c r="E27" s="290" t="s">
        <v>1</v>
      </c>
      <c r="F27" s="290"/>
      <c r="G27" s="290"/>
      <c r="H27" s="290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" hidden="1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" hidden="1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hidden="1" customHeight="1">
      <c r="A30" s="33"/>
      <c r="B30" s="38"/>
      <c r="C30" s="33"/>
      <c r="D30" s="118" t="s">
        <v>37</v>
      </c>
      <c r="E30" s="33"/>
      <c r="F30" s="33"/>
      <c r="G30" s="33"/>
      <c r="H30" s="33"/>
      <c r="I30" s="33"/>
      <c r="J30" s="119">
        <f>ROUND(J126,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hidden="1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hidden="1" customHeight="1">
      <c r="A32" s="33"/>
      <c r="B32" s="38"/>
      <c r="C32" s="33"/>
      <c r="D32" s="33"/>
      <c r="E32" s="33"/>
      <c r="F32" s="120" t="s">
        <v>39</v>
      </c>
      <c r="G32" s="33"/>
      <c r="H32" s="33"/>
      <c r="I32" s="120" t="s">
        <v>38</v>
      </c>
      <c r="J32" s="120" t="s">
        <v>40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hidden="1" customHeight="1">
      <c r="A33" s="33"/>
      <c r="B33" s="38"/>
      <c r="C33" s="33"/>
      <c r="D33" s="121" t="s">
        <v>41</v>
      </c>
      <c r="E33" s="111" t="s">
        <v>42</v>
      </c>
      <c r="F33" s="122">
        <f>ROUND((SUM(BE126:BE285)),  2)</f>
        <v>0</v>
      </c>
      <c r="G33" s="33"/>
      <c r="H33" s="33"/>
      <c r="I33" s="123">
        <v>0.21</v>
      </c>
      <c r="J33" s="122">
        <f>ROUND(((SUM(BE126:BE285))*I33),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hidden="1" customHeight="1">
      <c r="A34" s="33"/>
      <c r="B34" s="38"/>
      <c r="C34" s="33"/>
      <c r="D34" s="33"/>
      <c r="E34" s="111" t="s">
        <v>43</v>
      </c>
      <c r="F34" s="122">
        <f>ROUND((SUM(BF126:BF285)),  2)</f>
        <v>0</v>
      </c>
      <c r="G34" s="33"/>
      <c r="H34" s="33"/>
      <c r="I34" s="123">
        <v>0.15</v>
      </c>
      <c r="J34" s="122">
        <f>ROUND(((SUM(BF126:BF285))*I34),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8"/>
      <c r="C35" s="33"/>
      <c r="D35" s="33"/>
      <c r="E35" s="111" t="s">
        <v>44</v>
      </c>
      <c r="F35" s="122">
        <f>ROUND((SUM(BG126:BG285)),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8"/>
      <c r="C36" s="33"/>
      <c r="D36" s="33"/>
      <c r="E36" s="111" t="s">
        <v>45</v>
      </c>
      <c r="F36" s="122">
        <f>ROUND((SUM(BH126:BH285)),  2)</f>
        <v>0</v>
      </c>
      <c r="G36" s="33"/>
      <c r="H36" s="33"/>
      <c r="I36" s="123">
        <v>0.15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11" t="s">
        <v>46</v>
      </c>
      <c r="F37" s="122">
        <f>ROUND((SUM(BI126:BI285)),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" hidden="1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hidden="1" customHeight="1">
      <c r="A39" s="33"/>
      <c r="B39" s="38"/>
      <c r="C39" s="124"/>
      <c r="D39" s="125" t="s">
        <v>47</v>
      </c>
      <c r="E39" s="126"/>
      <c r="F39" s="126"/>
      <c r="G39" s="127" t="s">
        <v>48</v>
      </c>
      <c r="H39" s="128" t="s">
        <v>49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hidden="1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" hidden="1" customHeight="1">
      <c r="B41" s="19"/>
      <c r="L41" s="19"/>
    </row>
    <row r="42" spans="1:31" s="1" customFormat="1" ht="14.4" hidden="1" customHeight="1">
      <c r="B42" s="19"/>
      <c r="L42" s="19"/>
    </row>
    <row r="43" spans="1:31" s="1" customFormat="1" ht="14.4" hidden="1" customHeight="1">
      <c r="B43" s="19"/>
      <c r="L43" s="19"/>
    </row>
    <row r="44" spans="1:31" s="1" customFormat="1" ht="14.4" hidden="1" customHeight="1">
      <c r="B44" s="19"/>
      <c r="L44" s="19"/>
    </row>
    <row r="45" spans="1:31" s="1" customFormat="1" ht="14.4" hidden="1" customHeight="1">
      <c r="B45" s="19"/>
      <c r="L45" s="19"/>
    </row>
    <row r="46" spans="1:31" s="1" customFormat="1" ht="14.4" hidden="1" customHeight="1">
      <c r="B46" s="19"/>
      <c r="L46" s="19"/>
    </row>
    <row r="47" spans="1:31" s="1" customFormat="1" ht="14.4" hidden="1" customHeight="1">
      <c r="B47" s="19"/>
      <c r="L47" s="19"/>
    </row>
    <row r="48" spans="1:31" s="1" customFormat="1" ht="14.4" hidden="1" customHeight="1">
      <c r="B48" s="19"/>
      <c r="L48" s="19"/>
    </row>
    <row r="49" spans="1:31" s="1" customFormat="1" ht="14.4" hidden="1" customHeight="1">
      <c r="B49" s="19"/>
      <c r="L49" s="19"/>
    </row>
    <row r="50" spans="1:31" s="2" customFormat="1" ht="14.4" hidden="1" customHeight="1">
      <c r="B50" s="50"/>
      <c r="D50" s="131" t="s">
        <v>50</v>
      </c>
      <c r="E50" s="132"/>
      <c r="F50" s="132"/>
      <c r="G50" s="131" t="s">
        <v>51</v>
      </c>
      <c r="H50" s="132"/>
      <c r="I50" s="132"/>
      <c r="J50" s="132"/>
      <c r="K50" s="132"/>
      <c r="L50" s="50"/>
    </row>
    <row r="51" spans="1:31" ht="10.199999999999999" hidden="1">
      <c r="B51" s="19"/>
      <c r="L51" s="19"/>
    </row>
    <row r="52" spans="1:31" ht="10.199999999999999" hidden="1">
      <c r="B52" s="19"/>
      <c r="L52" s="19"/>
    </row>
    <row r="53" spans="1:31" ht="10.199999999999999" hidden="1">
      <c r="B53" s="19"/>
      <c r="L53" s="19"/>
    </row>
    <row r="54" spans="1:31" ht="10.199999999999999" hidden="1">
      <c r="B54" s="19"/>
      <c r="L54" s="19"/>
    </row>
    <row r="55" spans="1:31" ht="10.199999999999999" hidden="1">
      <c r="B55" s="19"/>
      <c r="L55" s="19"/>
    </row>
    <row r="56" spans="1:31" ht="10.199999999999999" hidden="1">
      <c r="B56" s="19"/>
      <c r="L56" s="19"/>
    </row>
    <row r="57" spans="1:31" ht="10.199999999999999" hidden="1">
      <c r="B57" s="19"/>
      <c r="L57" s="19"/>
    </row>
    <row r="58" spans="1:31" ht="10.199999999999999" hidden="1">
      <c r="B58" s="19"/>
      <c r="L58" s="19"/>
    </row>
    <row r="59" spans="1:31" ht="10.199999999999999" hidden="1">
      <c r="B59" s="19"/>
      <c r="L59" s="19"/>
    </row>
    <row r="60" spans="1:31" ht="10.199999999999999" hidden="1">
      <c r="B60" s="19"/>
      <c r="L60" s="19"/>
    </row>
    <row r="61" spans="1:31" s="2" customFormat="1" ht="13.2" hidden="1">
      <c r="A61" s="33"/>
      <c r="B61" s="38"/>
      <c r="C61" s="33"/>
      <c r="D61" s="133" t="s">
        <v>52</v>
      </c>
      <c r="E61" s="134"/>
      <c r="F61" s="135" t="s">
        <v>53</v>
      </c>
      <c r="G61" s="133" t="s">
        <v>52</v>
      </c>
      <c r="H61" s="134"/>
      <c r="I61" s="134"/>
      <c r="J61" s="136" t="s">
        <v>53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0.199999999999999" hidden="1">
      <c r="B62" s="19"/>
      <c r="L62" s="19"/>
    </row>
    <row r="63" spans="1:31" ht="10.199999999999999" hidden="1">
      <c r="B63" s="19"/>
      <c r="L63" s="19"/>
    </row>
    <row r="64" spans="1:31" ht="10.199999999999999" hidden="1">
      <c r="B64" s="19"/>
      <c r="L64" s="19"/>
    </row>
    <row r="65" spans="1:31" s="2" customFormat="1" ht="13.2" hidden="1">
      <c r="A65" s="33"/>
      <c r="B65" s="38"/>
      <c r="C65" s="33"/>
      <c r="D65" s="131" t="s">
        <v>54</v>
      </c>
      <c r="E65" s="137"/>
      <c r="F65" s="137"/>
      <c r="G65" s="131" t="s">
        <v>55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0.199999999999999" hidden="1">
      <c r="B66" s="19"/>
      <c r="L66" s="19"/>
    </row>
    <row r="67" spans="1:31" ht="10.199999999999999" hidden="1">
      <c r="B67" s="19"/>
      <c r="L67" s="19"/>
    </row>
    <row r="68" spans="1:31" ht="10.199999999999999" hidden="1">
      <c r="B68" s="19"/>
      <c r="L68" s="19"/>
    </row>
    <row r="69" spans="1:31" ht="10.199999999999999" hidden="1">
      <c r="B69" s="19"/>
      <c r="L69" s="19"/>
    </row>
    <row r="70" spans="1:31" ht="10.199999999999999" hidden="1">
      <c r="B70" s="19"/>
      <c r="L70" s="19"/>
    </row>
    <row r="71" spans="1:31" ht="10.199999999999999" hidden="1">
      <c r="B71" s="19"/>
      <c r="L71" s="19"/>
    </row>
    <row r="72" spans="1:31" ht="10.199999999999999" hidden="1">
      <c r="B72" s="19"/>
      <c r="L72" s="19"/>
    </row>
    <row r="73" spans="1:31" ht="10.199999999999999" hidden="1">
      <c r="B73" s="19"/>
      <c r="L73" s="19"/>
    </row>
    <row r="74" spans="1:31" ht="10.199999999999999" hidden="1">
      <c r="B74" s="19"/>
      <c r="L74" s="19"/>
    </row>
    <row r="75" spans="1:31" ht="10.199999999999999" hidden="1">
      <c r="B75" s="19"/>
      <c r="L75" s="19"/>
    </row>
    <row r="76" spans="1:31" s="2" customFormat="1" ht="13.2" hidden="1">
      <c r="A76" s="33"/>
      <c r="B76" s="38"/>
      <c r="C76" s="33"/>
      <c r="D76" s="133" t="s">
        <v>52</v>
      </c>
      <c r="E76" s="134"/>
      <c r="F76" s="135" t="s">
        <v>53</v>
      </c>
      <c r="G76" s="133" t="s">
        <v>52</v>
      </c>
      <c r="H76" s="134"/>
      <c r="I76" s="134"/>
      <c r="J76" s="136" t="s">
        <v>53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hidden="1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ht="10.199999999999999" hidden="1"/>
    <row r="79" spans="1:31" ht="10.199999999999999" hidden="1"/>
    <row r="80" spans="1:31" ht="10.199999999999999" hidden="1"/>
    <row r="81" spans="1:47" s="2" customFormat="1" ht="6.9" hidden="1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" hidden="1" customHeight="1">
      <c r="A82" s="33"/>
      <c r="B82" s="34"/>
      <c r="C82" s="22" t="s">
        <v>97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" hidden="1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hidden="1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26.25" hidden="1" customHeight="1">
      <c r="A85" s="33"/>
      <c r="B85" s="34"/>
      <c r="C85" s="35"/>
      <c r="D85" s="35"/>
      <c r="E85" s="291" t="str">
        <f>E7</f>
        <v>Vltava, VD Smíchov, ř.km 53,5-53,7 - DPK - oprava pochozích plat</v>
      </c>
      <c r="F85" s="292"/>
      <c r="G85" s="292"/>
      <c r="H85" s="292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hidden="1" customHeight="1">
      <c r="A86" s="33"/>
      <c r="B86" s="34"/>
      <c r="C86" s="28" t="s">
        <v>95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hidden="1" customHeight="1">
      <c r="A87" s="33"/>
      <c r="B87" s="34"/>
      <c r="C87" s="35"/>
      <c r="D87" s="35"/>
      <c r="E87" s="262" t="str">
        <f>E9</f>
        <v>01 - SO1 - Oprava plata</v>
      </c>
      <c r="F87" s="293"/>
      <c r="G87" s="293"/>
      <c r="H87" s="293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" hidden="1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hidden="1" customHeight="1">
      <c r="A89" s="33"/>
      <c r="B89" s="34"/>
      <c r="C89" s="28" t="s">
        <v>20</v>
      </c>
      <c r="D89" s="35"/>
      <c r="E89" s="35"/>
      <c r="F89" s="26" t="str">
        <f>F12</f>
        <v>VD Smíchov</v>
      </c>
      <c r="G89" s="35"/>
      <c r="H89" s="35"/>
      <c r="I89" s="28" t="s">
        <v>22</v>
      </c>
      <c r="J89" s="65" t="str">
        <f>IF(J12="","",J12)</f>
        <v>7. 6. 2021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" hidden="1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15" hidden="1" customHeight="1">
      <c r="A91" s="33"/>
      <c r="B91" s="34"/>
      <c r="C91" s="28" t="s">
        <v>24</v>
      </c>
      <c r="D91" s="35"/>
      <c r="E91" s="35"/>
      <c r="F91" s="26" t="str">
        <f>E15</f>
        <v>Povodí Vltavy, s.p.</v>
      </c>
      <c r="G91" s="35"/>
      <c r="H91" s="35"/>
      <c r="I91" s="28" t="s">
        <v>31</v>
      </c>
      <c r="J91" s="31" t="str">
        <f>E21</f>
        <v>Ing. Milada Klimešová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15" hidden="1" customHeight="1">
      <c r="A92" s="33"/>
      <c r="B92" s="34"/>
      <c r="C92" s="28" t="s">
        <v>29</v>
      </c>
      <c r="D92" s="35"/>
      <c r="E92" s="35"/>
      <c r="F92" s="26" t="str">
        <f>IF(E18="","",E18)</f>
        <v>Vyplň údaj</v>
      </c>
      <c r="G92" s="35"/>
      <c r="H92" s="35"/>
      <c r="I92" s="28" t="s">
        <v>35</v>
      </c>
      <c r="J92" s="31" t="str">
        <f>E24</f>
        <v>Ing. Milada Klimešová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hidden="1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hidden="1" customHeight="1">
      <c r="A94" s="33"/>
      <c r="B94" s="34"/>
      <c r="C94" s="142" t="s">
        <v>98</v>
      </c>
      <c r="D94" s="143"/>
      <c r="E94" s="143"/>
      <c r="F94" s="143"/>
      <c r="G94" s="143"/>
      <c r="H94" s="143"/>
      <c r="I94" s="143"/>
      <c r="J94" s="144" t="s">
        <v>99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hidden="1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8" hidden="1" customHeight="1">
      <c r="A96" s="33"/>
      <c r="B96" s="34"/>
      <c r="C96" s="145" t="s">
        <v>100</v>
      </c>
      <c r="D96" s="35"/>
      <c r="E96" s="35"/>
      <c r="F96" s="35"/>
      <c r="G96" s="35"/>
      <c r="H96" s="35"/>
      <c r="I96" s="35"/>
      <c r="J96" s="83">
        <f>J126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101</v>
      </c>
    </row>
    <row r="97" spans="1:31" s="9" customFormat="1" ht="24.9" hidden="1" customHeight="1">
      <c r="B97" s="146"/>
      <c r="C97" s="147"/>
      <c r="D97" s="148" t="s">
        <v>188</v>
      </c>
      <c r="E97" s="149"/>
      <c r="F97" s="149"/>
      <c r="G97" s="149"/>
      <c r="H97" s="149"/>
      <c r="I97" s="149"/>
      <c r="J97" s="150">
        <f>J127</f>
        <v>0</v>
      </c>
      <c r="K97" s="147"/>
      <c r="L97" s="151"/>
    </row>
    <row r="98" spans="1:31" s="10" customFormat="1" ht="19.95" hidden="1" customHeight="1">
      <c r="B98" s="152"/>
      <c r="C98" s="153"/>
      <c r="D98" s="154" t="s">
        <v>189</v>
      </c>
      <c r="E98" s="155"/>
      <c r="F98" s="155"/>
      <c r="G98" s="155"/>
      <c r="H98" s="155"/>
      <c r="I98" s="155"/>
      <c r="J98" s="156">
        <f>J128</f>
        <v>0</v>
      </c>
      <c r="K98" s="153"/>
      <c r="L98" s="157"/>
    </row>
    <row r="99" spans="1:31" s="10" customFormat="1" ht="19.95" hidden="1" customHeight="1">
      <c r="B99" s="152"/>
      <c r="C99" s="153"/>
      <c r="D99" s="154" t="s">
        <v>190</v>
      </c>
      <c r="E99" s="155"/>
      <c r="F99" s="155"/>
      <c r="G99" s="155"/>
      <c r="H99" s="155"/>
      <c r="I99" s="155"/>
      <c r="J99" s="156">
        <f>J165</f>
        <v>0</v>
      </c>
      <c r="K99" s="153"/>
      <c r="L99" s="157"/>
    </row>
    <row r="100" spans="1:31" s="10" customFormat="1" ht="19.95" hidden="1" customHeight="1">
      <c r="B100" s="152"/>
      <c r="C100" s="153"/>
      <c r="D100" s="154" t="s">
        <v>191</v>
      </c>
      <c r="E100" s="155"/>
      <c r="F100" s="155"/>
      <c r="G100" s="155"/>
      <c r="H100" s="155"/>
      <c r="I100" s="155"/>
      <c r="J100" s="156">
        <f>J189</f>
        <v>0</v>
      </c>
      <c r="K100" s="153"/>
      <c r="L100" s="157"/>
    </row>
    <row r="101" spans="1:31" s="10" customFormat="1" ht="19.95" hidden="1" customHeight="1">
      <c r="B101" s="152"/>
      <c r="C101" s="153"/>
      <c r="D101" s="154" t="s">
        <v>192</v>
      </c>
      <c r="E101" s="155"/>
      <c r="F101" s="155"/>
      <c r="G101" s="155"/>
      <c r="H101" s="155"/>
      <c r="I101" s="155"/>
      <c r="J101" s="156">
        <f>J193</f>
        <v>0</v>
      </c>
      <c r="K101" s="153"/>
      <c r="L101" s="157"/>
    </row>
    <row r="102" spans="1:31" s="10" customFormat="1" ht="19.95" hidden="1" customHeight="1">
      <c r="B102" s="152"/>
      <c r="C102" s="153"/>
      <c r="D102" s="154" t="s">
        <v>193</v>
      </c>
      <c r="E102" s="155"/>
      <c r="F102" s="155"/>
      <c r="G102" s="155"/>
      <c r="H102" s="155"/>
      <c r="I102" s="155"/>
      <c r="J102" s="156">
        <f>J198</f>
        <v>0</v>
      </c>
      <c r="K102" s="153"/>
      <c r="L102" s="157"/>
    </row>
    <row r="103" spans="1:31" s="10" customFormat="1" ht="19.95" hidden="1" customHeight="1">
      <c r="B103" s="152"/>
      <c r="C103" s="153"/>
      <c r="D103" s="154" t="s">
        <v>194</v>
      </c>
      <c r="E103" s="155"/>
      <c r="F103" s="155"/>
      <c r="G103" s="155"/>
      <c r="H103" s="155"/>
      <c r="I103" s="155"/>
      <c r="J103" s="156">
        <f>J202</f>
        <v>0</v>
      </c>
      <c r="K103" s="153"/>
      <c r="L103" s="157"/>
    </row>
    <row r="104" spans="1:31" s="10" customFormat="1" ht="19.95" hidden="1" customHeight="1">
      <c r="B104" s="152"/>
      <c r="C104" s="153"/>
      <c r="D104" s="154" t="s">
        <v>195</v>
      </c>
      <c r="E104" s="155"/>
      <c r="F104" s="155"/>
      <c r="G104" s="155"/>
      <c r="H104" s="155"/>
      <c r="I104" s="155"/>
      <c r="J104" s="156">
        <f>J242</f>
        <v>0</v>
      </c>
      <c r="K104" s="153"/>
      <c r="L104" s="157"/>
    </row>
    <row r="105" spans="1:31" s="10" customFormat="1" ht="19.95" hidden="1" customHeight="1">
      <c r="B105" s="152"/>
      <c r="C105" s="153"/>
      <c r="D105" s="154" t="s">
        <v>196</v>
      </c>
      <c r="E105" s="155"/>
      <c r="F105" s="155"/>
      <c r="G105" s="155"/>
      <c r="H105" s="155"/>
      <c r="I105" s="155"/>
      <c r="J105" s="156">
        <f>J259</f>
        <v>0</v>
      </c>
      <c r="K105" s="153"/>
      <c r="L105" s="157"/>
    </row>
    <row r="106" spans="1:31" s="10" customFormat="1" ht="19.95" hidden="1" customHeight="1">
      <c r="B106" s="152"/>
      <c r="C106" s="153"/>
      <c r="D106" s="154" t="s">
        <v>197</v>
      </c>
      <c r="E106" s="155"/>
      <c r="F106" s="155"/>
      <c r="G106" s="155"/>
      <c r="H106" s="155"/>
      <c r="I106" s="155"/>
      <c r="J106" s="156">
        <f>J283</f>
        <v>0</v>
      </c>
      <c r="K106" s="153"/>
      <c r="L106" s="157"/>
    </row>
    <row r="107" spans="1:31" s="2" customFormat="1" ht="21.75" hidden="1" customHeight="1">
      <c r="A107" s="33"/>
      <c r="B107" s="34"/>
      <c r="C107" s="35"/>
      <c r="D107" s="35"/>
      <c r="E107" s="35"/>
      <c r="F107" s="35"/>
      <c r="G107" s="35"/>
      <c r="H107" s="35"/>
      <c r="I107" s="3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6.9" hidden="1" customHeight="1">
      <c r="A108" s="33"/>
      <c r="B108" s="53"/>
      <c r="C108" s="54"/>
      <c r="D108" s="54"/>
      <c r="E108" s="54"/>
      <c r="F108" s="54"/>
      <c r="G108" s="54"/>
      <c r="H108" s="54"/>
      <c r="I108" s="54"/>
      <c r="J108" s="54"/>
      <c r="K108" s="54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ht="10.199999999999999" hidden="1"/>
    <row r="110" spans="1:31" ht="10.199999999999999" hidden="1"/>
    <row r="111" spans="1:31" ht="10.199999999999999" hidden="1"/>
    <row r="112" spans="1:31" s="2" customFormat="1" ht="6.9" customHeight="1">
      <c r="A112" s="33"/>
      <c r="B112" s="55"/>
      <c r="C112" s="56"/>
      <c r="D112" s="56"/>
      <c r="E112" s="56"/>
      <c r="F112" s="56"/>
      <c r="G112" s="56"/>
      <c r="H112" s="56"/>
      <c r="I112" s="56"/>
      <c r="J112" s="56"/>
      <c r="K112" s="56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3" s="2" customFormat="1" ht="24.9" customHeight="1">
      <c r="A113" s="33"/>
      <c r="B113" s="34"/>
      <c r="C113" s="22" t="s">
        <v>108</v>
      </c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3" s="2" customFormat="1" ht="6.9" customHeight="1">
      <c r="A114" s="33"/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3" s="2" customFormat="1" ht="12" customHeight="1">
      <c r="A115" s="33"/>
      <c r="B115" s="34"/>
      <c r="C115" s="28" t="s">
        <v>16</v>
      </c>
      <c r="D115" s="35"/>
      <c r="E115" s="35"/>
      <c r="F115" s="35"/>
      <c r="G115" s="35"/>
      <c r="H115" s="35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3" s="2" customFormat="1" ht="26.25" customHeight="1">
      <c r="A116" s="33"/>
      <c r="B116" s="34"/>
      <c r="C116" s="35"/>
      <c r="D116" s="35"/>
      <c r="E116" s="291" t="str">
        <f>E7</f>
        <v>Vltava, VD Smíchov, ř.km 53,5-53,7 - DPK - oprava pochozích plat</v>
      </c>
      <c r="F116" s="292"/>
      <c r="G116" s="292"/>
      <c r="H116" s="292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3" s="2" customFormat="1" ht="12" customHeight="1">
      <c r="A117" s="33"/>
      <c r="B117" s="34"/>
      <c r="C117" s="28" t="s">
        <v>95</v>
      </c>
      <c r="D117" s="35"/>
      <c r="E117" s="35"/>
      <c r="F117" s="35"/>
      <c r="G117" s="35"/>
      <c r="H117" s="35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3" s="2" customFormat="1" ht="16.5" customHeight="1">
      <c r="A118" s="33"/>
      <c r="B118" s="34"/>
      <c r="C118" s="35"/>
      <c r="D118" s="35"/>
      <c r="E118" s="262" t="str">
        <f>E9</f>
        <v>01 - SO1 - Oprava plata</v>
      </c>
      <c r="F118" s="293"/>
      <c r="G118" s="293"/>
      <c r="H118" s="293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3" s="2" customFormat="1" ht="6.9" customHeight="1">
      <c r="A119" s="33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3" s="2" customFormat="1" ht="12" customHeight="1">
      <c r="A120" s="33"/>
      <c r="B120" s="34"/>
      <c r="C120" s="28" t="s">
        <v>20</v>
      </c>
      <c r="D120" s="35"/>
      <c r="E120" s="35"/>
      <c r="F120" s="26" t="str">
        <f>F12</f>
        <v>VD Smíchov</v>
      </c>
      <c r="G120" s="35"/>
      <c r="H120" s="35"/>
      <c r="I120" s="28" t="s">
        <v>22</v>
      </c>
      <c r="J120" s="65" t="str">
        <f>IF(J12="","",J12)</f>
        <v>7. 6. 2021</v>
      </c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3" s="2" customFormat="1" ht="6.9" customHeight="1">
      <c r="A121" s="33"/>
      <c r="B121" s="34"/>
      <c r="C121" s="35"/>
      <c r="D121" s="35"/>
      <c r="E121" s="35"/>
      <c r="F121" s="35"/>
      <c r="G121" s="35"/>
      <c r="H121" s="35"/>
      <c r="I121" s="35"/>
      <c r="J121" s="35"/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3" s="2" customFormat="1" ht="15.15" customHeight="1">
      <c r="A122" s="33"/>
      <c r="B122" s="34"/>
      <c r="C122" s="28" t="s">
        <v>24</v>
      </c>
      <c r="D122" s="35"/>
      <c r="E122" s="35"/>
      <c r="F122" s="26" t="str">
        <f>E15</f>
        <v>Povodí Vltavy, s.p.</v>
      </c>
      <c r="G122" s="35"/>
      <c r="H122" s="35"/>
      <c r="I122" s="28" t="s">
        <v>31</v>
      </c>
      <c r="J122" s="31" t="str">
        <f>E21</f>
        <v>Ing. Milada Klimešová</v>
      </c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3" s="2" customFormat="1" ht="15.15" customHeight="1">
      <c r="A123" s="33"/>
      <c r="B123" s="34"/>
      <c r="C123" s="28" t="s">
        <v>29</v>
      </c>
      <c r="D123" s="35"/>
      <c r="E123" s="35"/>
      <c r="F123" s="26" t="str">
        <f>IF(E18="","",E18)</f>
        <v>Vyplň údaj</v>
      </c>
      <c r="G123" s="35"/>
      <c r="H123" s="35"/>
      <c r="I123" s="28" t="s">
        <v>35</v>
      </c>
      <c r="J123" s="31" t="str">
        <f>E24</f>
        <v>Ing. Milada Klimešová</v>
      </c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3" s="2" customFormat="1" ht="10.35" customHeight="1">
      <c r="A124" s="33"/>
      <c r="B124" s="34"/>
      <c r="C124" s="35"/>
      <c r="D124" s="35"/>
      <c r="E124" s="35"/>
      <c r="F124" s="35"/>
      <c r="G124" s="35"/>
      <c r="H124" s="35"/>
      <c r="I124" s="35"/>
      <c r="J124" s="35"/>
      <c r="K124" s="35"/>
      <c r="L124" s="50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63" s="11" customFormat="1" ht="29.25" customHeight="1">
      <c r="A125" s="158"/>
      <c r="B125" s="159"/>
      <c r="C125" s="160" t="s">
        <v>109</v>
      </c>
      <c r="D125" s="161" t="s">
        <v>62</v>
      </c>
      <c r="E125" s="161" t="s">
        <v>58</v>
      </c>
      <c r="F125" s="161" t="s">
        <v>59</v>
      </c>
      <c r="G125" s="161" t="s">
        <v>110</v>
      </c>
      <c r="H125" s="161" t="s">
        <v>111</v>
      </c>
      <c r="I125" s="161" t="s">
        <v>112</v>
      </c>
      <c r="J125" s="162" t="s">
        <v>99</v>
      </c>
      <c r="K125" s="163" t="s">
        <v>113</v>
      </c>
      <c r="L125" s="164"/>
      <c r="M125" s="74" t="s">
        <v>1</v>
      </c>
      <c r="N125" s="75" t="s">
        <v>41</v>
      </c>
      <c r="O125" s="75" t="s">
        <v>114</v>
      </c>
      <c r="P125" s="75" t="s">
        <v>115</v>
      </c>
      <c r="Q125" s="75" t="s">
        <v>116</v>
      </c>
      <c r="R125" s="75" t="s">
        <v>117</v>
      </c>
      <c r="S125" s="75" t="s">
        <v>118</v>
      </c>
      <c r="T125" s="76" t="s">
        <v>119</v>
      </c>
      <c r="U125" s="158"/>
      <c r="V125" s="158"/>
      <c r="W125" s="158"/>
      <c r="X125" s="158"/>
      <c r="Y125" s="158"/>
      <c r="Z125" s="158"/>
      <c r="AA125" s="158"/>
      <c r="AB125" s="158"/>
      <c r="AC125" s="158"/>
      <c r="AD125" s="158"/>
      <c r="AE125" s="158"/>
    </row>
    <row r="126" spans="1:63" s="2" customFormat="1" ht="22.8" customHeight="1">
      <c r="A126" s="33"/>
      <c r="B126" s="34"/>
      <c r="C126" s="81" t="s">
        <v>120</v>
      </c>
      <c r="D126" s="35"/>
      <c r="E126" s="35"/>
      <c r="F126" s="35"/>
      <c r="G126" s="35"/>
      <c r="H126" s="35"/>
      <c r="I126" s="35"/>
      <c r="J126" s="165">
        <f>BK126</f>
        <v>0</v>
      </c>
      <c r="K126" s="35"/>
      <c r="L126" s="38"/>
      <c r="M126" s="77"/>
      <c r="N126" s="166"/>
      <c r="O126" s="78"/>
      <c r="P126" s="167">
        <f>P127</f>
        <v>0</v>
      </c>
      <c r="Q126" s="78"/>
      <c r="R126" s="167">
        <f>R127</f>
        <v>540.55376718000002</v>
      </c>
      <c r="S126" s="78"/>
      <c r="T126" s="168">
        <f>T127</f>
        <v>476.47269999999997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76</v>
      </c>
      <c r="AU126" s="16" t="s">
        <v>101</v>
      </c>
      <c r="BK126" s="169">
        <f>BK127</f>
        <v>0</v>
      </c>
    </row>
    <row r="127" spans="1:63" s="12" customFormat="1" ht="25.95" customHeight="1">
      <c r="B127" s="170"/>
      <c r="C127" s="171"/>
      <c r="D127" s="172" t="s">
        <v>76</v>
      </c>
      <c r="E127" s="173" t="s">
        <v>198</v>
      </c>
      <c r="F127" s="173" t="s">
        <v>199</v>
      </c>
      <c r="G127" s="171"/>
      <c r="H127" s="171"/>
      <c r="I127" s="174"/>
      <c r="J127" s="175">
        <f>BK127</f>
        <v>0</v>
      </c>
      <c r="K127" s="171"/>
      <c r="L127" s="176"/>
      <c r="M127" s="177"/>
      <c r="N127" s="178"/>
      <c r="O127" s="178"/>
      <c r="P127" s="179">
        <f>P128+P165+P189+P193+P198+P202+P242+P259+P283</f>
        <v>0</v>
      </c>
      <c r="Q127" s="178"/>
      <c r="R127" s="179">
        <f>R128+R165+R189+R193+R198+R202+R242+R259+R283</f>
        <v>540.55376718000002</v>
      </c>
      <c r="S127" s="178"/>
      <c r="T127" s="180">
        <f>T128+T165+T189+T193+T198+T202+T242+T259+T283</f>
        <v>476.47269999999997</v>
      </c>
      <c r="AR127" s="181" t="s">
        <v>85</v>
      </c>
      <c r="AT127" s="182" t="s">
        <v>76</v>
      </c>
      <c r="AU127" s="182" t="s">
        <v>77</v>
      </c>
      <c r="AY127" s="181" t="s">
        <v>123</v>
      </c>
      <c r="BK127" s="183">
        <f>BK128+BK165+BK189+BK193+BK198+BK202+BK242+BK259+BK283</f>
        <v>0</v>
      </c>
    </row>
    <row r="128" spans="1:63" s="12" customFormat="1" ht="22.8" customHeight="1">
      <c r="B128" s="170"/>
      <c r="C128" s="171"/>
      <c r="D128" s="172" t="s">
        <v>76</v>
      </c>
      <c r="E128" s="184" t="s">
        <v>85</v>
      </c>
      <c r="F128" s="184" t="s">
        <v>200</v>
      </c>
      <c r="G128" s="171"/>
      <c r="H128" s="171"/>
      <c r="I128" s="174"/>
      <c r="J128" s="185">
        <f>BK128</f>
        <v>0</v>
      </c>
      <c r="K128" s="171"/>
      <c r="L128" s="176"/>
      <c r="M128" s="177"/>
      <c r="N128" s="178"/>
      <c r="O128" s="178"/>
      <c r="P128" s="179">
        <f>SUM(P129:P164)</f>
        <v>0</v>
      </c>
      <c r="Q128" s="178"/>
      <c r="R128" s="179">
        <f>SUM(R129:R164)</f>
        <v>0</v>
      </c>
      <c r="S128" s="178"/>
      <c r="T128" s="180">
        <f>SUM(T129:T164)</f>
        <v>451.71999999999997</v>
      </c>
      <c r="AR128" s="181" t="s">
        <v>85</v>
      </c>
      <c r="AT128" s="182" t="s">
        <v>76</v>
      </c>
      <c r="AU128" s="182" t="s">
        <v>85</v>
      </c>
      <c r="AY128" s="181" t="s">
        <v>123</v>
      </c>
      <c r="BK128" s="183">
        <f>SUM(BK129:BK164)</f>
        <v>0</v>
      </c>
    </row>
    <row r="129" spans="1:65" s="2" customFormat="1" ht="21.75" customHeight="1">
      <c r="A129" s="33"/>
      <c r="B129" s="34"/>
      <c r="C129" s="186" t="s">
        <v>85</v>
      </c>
      <c r="D129" s="186" t="s">
        <v>126</v>
      </c>
      <c r="E129" s="187" t="s">
        <v>201</v>
      </c>
      <c r="F129" s="188" t="s">
        <v>202</v>
      </c>
      <c r="G129" s="189" t="s">
        <v>203</v>
      </c>
      <c r="H129" s="190">
        <v>491</v>
      </c>
      <c r="I129" s="191"/>
      <c r="J129" s="192">
        <f>ROUND(I129*H129,2)</f>
        <v>0</v>
      </c>
      <c r="K129" s="193"/>
      <c r="L129" s="38"/>
      <c r="M129" s="194" t="s">
        <v>1</v>
      </c>
      <c r="N129" s="195" t="s">
        <v>42</v>
      </c>
      <c r="O129" s="70"/>
      <c r="P129" s="196">
        <f>O129*H129</f>
        <v>0</v>
      </c>
      <c r="Q129" s="196">
        <v>0</v>
      </c>
      <c r="R129" s="196">
        <f>Q129*H129</f>
        <v>0</v>
      </c>
      <c r="S129" s="196">
        <v>0.28999999999999998</v>
      </c>
      <c r="T129" s="197">
        <f>S129*H129</f>
        <v>142.38999999999999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98" t="s">
        <v>145</v>
      </c>
      <c r="AT129" s="198" t="s">
        <v>126</v>
      </c>
      <c r="AU129" s="198" t="s">
        <v>87</v>
      </c>
      <c r="AY129" s="16" t="s">
        <v>123</v>
      </c>
      <c r="BE129" s="199">
        <f>IF(N129="základní",J129,0)</f>
        <v>0</v>
      </c>
      <c r="BF129" s="199">
        <f>IF(N129="snížená",J129,0)</f>
        <v>0</v>
      </c>
      <c r="BG129" s="199">
        <f>IF(N129="zákl. přenesená",J129,0)</f>
        <v>0</v>
      </c>
      <c r="BH129" s="199">
        <f>IF(N129="sníž. přenesená",J129,0)</f>
        <v>0</v>
      </c>
      <c r="BI129" s="199">
        <f>IF(N129="nulová",J129,0)</f>
        <v>0</v>
      </c>
      <c r="BJ129" s="16" t="s">
        <v>85</v>
      </c>
      <c r="BK129" s="199">
        <f>ROUND(I129*H129,2)</f>
        <v>0</v>
      </c>
      <c r="BL129" s="16" t="s">
        <v>145</v>
      </c>
      <c r="BM129" s="198" t="s">
        <v>204</v>
      </c>
    </row>
    <row r="130" spans="1:65" s="2" customFormat="1" ht="38.4">
      <c r="A130" s="33"/>
      <c r="B130" s="34"/>
      <c r="C130" s="35"/>
      <c r="D130" s="200" t="s">
        <v>132</v>
      </c>
      <c r="E130" s="35"/>
      <c r="F130" s="201" t="s">
        <v>205</v>
      </c>
      <c r="G130" s="35"/>
      <c r="H130" s="35"/>
      <c r="I130" s="202"/>
      <c r="J130" s="35"/>
      <c r="K130" s="35"/>
      <c r="L130" s="38"/>
      <c r="M130" s="203"/>
      <c r="N130" s="204"/>
      <c r="O130" s="70"/>
      <c r="P130" s="70"/>
      <c r="Q130" s="70"/>
      <c r="R130" s="70"/>
      <c r="S130" s="70"/>
      <c r="T130" s="71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132</v>
      </c>
      <c r="AU130" s="16" t="s">
        <v>87</v>
      </c>
    </row>
    <row r="131" spans="1:65" s="2" customFormat="1" ht="19.2">
      <c r="A131" s="33"/>
      <c r="B131" s="34"/>
      <c r="C131" s="35"/>
      <c r="D131" s="200" t="s">
        <v>133</v>
      </c>
      <c r="E131" s="35"/>
      <c r="F131" s="205" t="s">
        <v>206</v>
      </c>
      <c r="G131" s="35"/>
      <c r="H131" s="35"/>
      <c r="I131" s="202"/>
      <c r="J131" s="35"/>
      <c r="K131" s="35"/>
      <c r="L131" s="38"/>
      <c r="M131" s="203"/>
      <c r="N131" s="204"/>
      <c r="O131" s="70"/>
      <c r="P131" s="70"/>
      <c r="Q131" s="70"/>
      <c r="R131" s="70"/>
      <c r="S131" s="70"/>
      <c r="T131" s="71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133</v>
      </c>
      <c r="AU131" s="16" t="s">
        <v>87</v>
      </c>
    </row>
    <row r="132" spans="1:65" s="2" customFormat="1" ht="21.75" customHeight="1">
      <c r="A132" s="33"/>
      <c r="B132" s="34"/>
      <c r="C132" s="186" t="s">
        <v>87</v>
      </c>
      <c r="D132" s="186" t="s">
        <v>126</v>
      </c>
      <c r="E132" s="187" t="s">
        <v>207</v>
      </c>
      <c r="F132" s="188" t="s">
        <v>208</v>
      </c>
      <c r="G132" s="189" t="s">
        <v>203</v>
      </c>
      <c r="H132" s="190">
        <v>491</v>
      </c>
      <c r="I132" s="191"/>
      <c r="J132" s="192">
        <f>ROUND(I132*H132,2)</f>
        <v>0</v>
      </c>
      <c r="K132" s="193"/>
      <c r="L132" s="38"/>
      <c r="M132" s="194" t="s">
        <v>1</v>
      </c>
      <c r="N132" s="195" t="s">
        <v>42</v>
      </c>
      <c r="O132" s="70"/>
      <c r="P132" s="196">
        <f>O132*H132</f>
        <v>0</v>
      </c>
      <c r="Q132" s="196">
        <v>0</v>
      </c>
      <c r="R132" s="196">
        <f>Q132*H132</f>
        <v>0</v>
      </c>
      <c r="S132" s="196">
        <v>0.63</v>
      </c>
      <c r="T132" s="197">
        <f>S132*H132</f>
        <v>309.33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98" t="s">
        <v>145</v>
      </c>
      <c r="AT132" s="198" t="s">
        <v>126</v>
      </c>
      <c r="AU132" s="198" t="s">
        <v>87</v>
      </c>
      <c r="AY132" s="16" t="s">
        <v>123</v>
      </c>
      <c r="BE132" s="199">
        <f>IF(N132="základní",J132,0)</f>
        <v>0</v>
      </c>
      <c r="BF132" s="199">
        <f>IF(N132="snížená",J132,0)</f>
        <v>0</v>
      </c>
      <c r="BG132" s="199">
        <f>IF(N132="zákl. přenesená",J132,0)</f>
        <v>0</v>
      </c>
      <c r="BH132" s="199">
        <f>IF(N132="sníž. přenesená",J132,0)</f>
        <v>0</v>
      </c>
      <c r="BI132" s="199">
        <f>IF(N132="nulová",J132,0)</f>
        <v>0</v>
      </c>
      <c r="BJ132" s="16" t="s">
        <v>85</v>
      </c>
      <c r="BK132" s="199">
        <f>ROUND(I132*H132,2)</f>
        <v>0</v>
      </c>
      <c r="BL132" s="16" t="s">
        <v>145</v>
      </c>
      <c r="BM132" s="198" t="s">
        <v>209</v>
      </c>
    </row>
    <row r="133" spans="1:65" s="2" customFormat="1" ht="38.4">
      <c r="A133" s="33"/>
      <c r="B133" s="34"/>
      <c r="C133" s="35"/>
      <c r="D133" s="200" t="s">
        <v>132</v>
      </c>
      <c r="E133" s="35"/>
      <c r="F133" s="201" t="s">
        <v>210</v>
      </c>
      <c r="G133" s="35"/>
      <c r="H133" s="35"/>
      <c r="I133" s="202"/>
      <c r="J133" s="35"/>
      <c r="K133" s="35"/>
      <c r="L133" s="38"/>
      <c r="M133" s="203"/>
      <c r="N133" s="204"/>
      <c r="O133" s="70"/>
      <c r="P133" s="70"/>
      <c r="Q133" s="70"/>
      <c r="R133" s="70"/>
      <c r="S133" s="70"/>
      <c r="T133" s="71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132</v>
      </c>
      <c r="AU133" s="16" t="s">
        <v>87</v>
      </c>
    </row>
    <row r="134" spans="1:65" s="2" customFormat="1" ht="19.2">
      <c r="A134" s="33"/>
      <c r="B134" s="34"/>
      <c r="C134" s="35"/>
      <c r="D134" s="200" t="s">
        <v>133</v>
      </c>
      <c r="E134" s="35"/>
      <c r="F134" s="205" t="s">
        <v>206</v>
      </c>
      <c r="G134" s="35"/>
      <c r="H134" s="35"/>
      <c r="I134" s="202"/>
      <c r="J134" s="35"/>
      <c r="K134" s="35"/>
      <c r="L134" s="38"/>
      <c r="M134" s="203"/>
      <c r="N134" s="204"/>
      <c r="O134" s="70"/>
      <c r="P134" s="70"/>
      <c r="Q134" s="70"/>
      <c r="R134" s="70"/>
      <c r="S134" s="70"/>
      <c r="T134" s="71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133</v>
      </c>
      <c r="AU134" s="16" t="s">
        <v>87</v>
      </c>
    </row>
    <row r="135" spans="1:65" s="2" customFormat="1" ht="21.75" customHeight="1">
      <c r="A135" s="33"/>
      <c r="B135" s="34"/>
      <c r="C135" s="186" t="s">
        <v>140</v>
      </c>
      <c r="D135" s="186" t="s">
        <v>126</v>
      </c>
      <c r="E135" s="187" t="s">
        <v>211</v>
      </c>
      <c r="F135" s="188" t="s">
        <v>212</v>
      </c>
      <c r="G135" s="189" t="s">
        <v>213</v>
      </c>
      <c r="H135" s="190">
        <v>9</v>
      </c>
      <c r="I135" s="191"/>
      <c r="J135" s="192">
        <f>ROUND(I135*H135,2)</f>
        <v>0</v>
      </c>
      <c r="K135" s="193"/>
      <c r="L135" s="38"/>
      <c r="M135" s="194" t="s">
        <v>1</v>
      </c>
      <c r="N135" s="195" t="s">
        <v>42</v>
      </c>
      <c r="O135" s="70"/>
      <c r="P135" s="196">
        <f>O135*H135</f>
        <v>0</v>
      </c>
      <c r="Q135" s="196">
        <v>0</v>
      </c>
      <c r="R135" s="196">
        <f>Q135*H135</f>
        <v>0</v>
      </c>
      <c r="S135" s="196">
        <v>0</v>
      </c>
      <c r="T135" s="197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98" t="s">
        <v>145</v>
      </c>
      <c r="AT135" s="198" t="s">
        <v>126</v>
      </c>
      <c r="AU135" s="198" t="s">
        <v>87</v>
      </c>
      <c r="AY135" s="16" t="s">
        <v>123</v>
      </c>
      <c r="BE135" s="199">
        <f>IF(N135="základní",J135,0)</f>
        <v>0</v>
      </c>
      <c r="BF135" s="199">
        <f>IF(N135="snížená",J135,0)</f>
        <v>0</v>
      </c>
      <c r="BG135" s="199">
        <f>IF(N135="zákl. přenesená",J135,0)</f>
        <v>0</v>
      </c>
      <c r="BH135" s="199">
        <f>IF(N135="sníž. přenesená",J135,0)</f>
        <v>0</v>
      </c>
      <c r="BI135" s="199">
        <f>IF(N135="nulová",J135,0)</f>
        <v>0</v>
      </c>
      <c r="BJ135" s="16" t="s">
        <v>85</v>
      </c>
      <c r="BK135" s="199">
        <f>ROUND(I135*H135,2)</f>
        <v>0</v>
      </c>
      <c r="BL135" s="16" t="s">
        <v>145</v>
      </c>
      <c r="BM135" s="198" t="s">
        <v>214</v>
      </c>
    </row>
    <row r="136" spans="1:65" s="2" customFormat="1" ht="28.8">
      <c r="A136" s="33"/>
      <c r="B136" s="34"/>
      <c r="C136" s="35"/>
      <c r="D136" s="200" t="s">
        <v>132</v>
      </c>
      <c r="E136" s="35"/>
      <c r="F136" s="201" t="s">
        <v>215</v>
      </c>
      <c r="G136" s="35"/>
      <c r="H136" s="35"/>
      <c r="I136" s="202"/>
      <c r="J136" s="35"/>
      <c r="K136" s="35"/>
      <c r="L136" s="38"/>
      <c r="M136" s="203"/>
      <c r="N136" s="204"/>
      <c r="O136" s="70"/>
      <c r="P136" s="70"/>
      <c r="Q136" s="70"/>
      <c r="R136" s="70"/>
      <c r="S136" s="70"/>
      <c r="T136" s="71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132</v>
      </c>
      <c r="AU136" s="16" t="s">
        <v>87</v>
      </c>
    </row>
    <row r="137" spans="1:65" s="2" customFormat="1" ht="19.2">
      <c r="A137" s="33"/>
      <c r="B137" s="34"/>
      <c r="C137" s="35"/>
      <c r="D137" s="200" t="s">
        <v>133</v>
      </c>
      <c r="E137" s="35"/>
      <c r="F137" s="205" t="s">
        <v>216</v>
      </c>
      <c r="G137" s="35"/>
      <c r="H137" s="35"/>
      <c r="I137" s="202"/>
      <c r="J137" s="35"/>
      <c r="K137" s="35"/>
      <c r="L137" s="38"/>
      <c r="M137" s="203"/>
      <c r="N137" s="204"/>
      <c r="O137" s="70"/>
      <c r="P137" s="70"/>
      <c r="Q137" s="70"/>
      <c r="R137" s="70"/>
      <c r="S137" s="70"/>
      <c r="T137" s="71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6" t="s">
        <v>133</v>
      </c>
      <c r="AU137" s="16" t="s">
        <v>87</v>
      </c>
    </row>
    <row r="138" spans="1:65" s="2" customFormat="1" ht="33" customHeight="1">
      <c r="A138" s="33"/>
      <c r="B138" s="34"/>
      <c r="C138" s="186" t="s">
        <v>145</v>
      </c>
      <c r="D138" s="186" t="s">
        <v>126</v>
      </c>
      <c r="E138" s="187" t="s">
        <v>217</v>
      </c>
      <c r="F138" s="188" t="s">
        <v>218</v>
      </c>
      <c r="G138" s="189" t="s">
        <v>213</v>
      </c>
      <c r="H138" s="190">
        <v>121.428</v>
      </c>
      <c r="I138" s="191"/>
      <c r="J138" s="192">
        <f>ROUND(I138*H138,2)</f>
        <v>0</v>
      </c>
      <c r="K138" s="193"/>
      <c r="L138" s="38"/>
      <c r="M138" s="194" t="s">
        <v>1</v>
      </c>
      <c r="N138" s="195" t="s">
        <v>42</v>
      </c>
      <c r="O138" s="70"/>
      <c r="P138" s="196">
        <f>O138*H138</f>
        <v>0</v>
      </c>
      <c r="Q138" s="196">
        <v>0</v>
      </c>
      <c r="R138" s="196">
        <f>Q138*H138</f>
        <v>0</v>
      </c>
      <c r="S138" s="196">
        <v>0</v>
      </c>
      <c r="T138" s="197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98" t="s">
        <v>145</v>
      </c>
      <c r="AT138" s="198" t="s">
        <v>126</v>
      </c>
      <c r="AU138" s="198" t="s">
        <v>87</v>
      </c>
      <c r="AY138" s="16" t="s">
        <v>123</v>
      </c>
      <c r="BE138" s="199">
        <f>IF(N138="základní",J138,0)</f>
        <v>0</v>
      </c>
      <c r="BF138" s="199">
        <f>IF(N138="snížená",J138,0)</f>
        <v>0</v>
      </c>
      <c r="BG138" s="199">
        <f>IF(N138="zákl. přenesená",J138,0)</f>
        <v>0</v>
      </c>
      <c r="BH138" s="199">
        <f>IF(N138="sníž. přenesená",J138,0)</f>
        <v>0</v>
      </c>
      <c r="BI138" s="199">
        <f>IF(N138="nulová",J138,0)</f>
        <v>0</v>
      </c>
      <c r="BJ138" s="16" t="s">
        <v>85</v>
      </c>
      <c r="BK138" s="199">
        <f>ROUND(I138*H138,2)</f>
        <v>0</v>
      </c>
      <c r="BL138" s="16" t="s">
        <v>145</v>
      </c>
      <c r="BM138" s="198" t="s">
        <v>219</v>
      </c>
    </row>
    <row r="139" spans="1:65" s="2" customFormat="1" ht="19.2">
      <c r="A139" s="33"/>
      <c r="B139" s="34"/>
      <c r="C139" s="35"/>
      <c r="D139" s="200" t="s">
        <v>132</v>
      </c>
      <c r="E139" s="35"/>
      <c r="F139" s="201" t="s">
        <v>220</v>
      </c>
      <c r="G139" s="35"/>
      <c r="H139" s="35"/>
      <c r="I139" s="202"/>
      <c r="J139" s="35"/>
      <c r="K139" s="35"/>
      <c r="L139" s="38"/>
      <c r="M139" s="203"/>
      <c r="N139" s="204"/>
      <c r="O139" s="70"/>
      <c r="P139" s="70"/>
      <c r="Q139" s="70"/>
      <c r="R139" s="70"/>
      <c r="S139" s="70"/>
      <c r="T139" s="71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6" t="s">
        <v>132</v>
      </c>
      <c r="AU139" s="16" t="s">
        <v>87</v>
      </c>
    </row>
    <row r="140" spans="1:65" s="2" customFormat="1" ht="19.2">
      <c r="A140" s="33"/>
      <c r="B140" s="34"/>
      <c r="C140" s="35"/>
      <c r="D140" s="200" t="s">
        <v>133</v>
      </c>
      <c r="E140" s="35"/>
      <c r="F140" s="205" t="s">
        <v>221</v>
      </c>
      <c r="G140" s="35"/>
      <c r="H140" s="35"/>
      <c r="I140" s="202"/>
      <c r="J140" s="35"/>
      <c r="K140" s="35"/>
      <c r="L140" s="38"/>
      <c r="M140" s="203"/>
      <c r="N140" s="204"/>
      <c r="O140" s="70"/>
      <c r="P140" s="70"/>
      <c r="Q140" s="70"/>
      <c r="R140" s="70"/>
      <c r="S140" s="70"/>
      <c r="T140" s="71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133</v>
      </c>
      <c r="AU140" s="16" t="s">
        <v>87</v>
      </c>
    </row>
    <row r="141" spans="1:65" s="13" customFormat="1" ht="10.199999999999999">
      <c r="B141" s="210"/>
      <c r="C141" s="211"/>
      <c r="D141" s="200" t="s">
        <v>222</v>
      </c>
      <c r="E141" s="212" t="s">
        <v>1</v>
      </c>
      <c r="F141" s="213" t="s">
        <v>223</v>
      </c>
      <c r="G141" s="211"/>
      <c r="H141" s="214">
        <v>73.650000000000006</v>
      </c>
      <c r="I141" s="215"/>
      <c r="J141" s="211"/>
      <c r="K141" s="211"/>
      <c r="L141" s="216"/>
      <c r="M141" s="217"/>
      <c r="N141" s="218"/>
      <c r="O141" s="218"/>
      <c r="P141" s="218"/>
      <c r="Q141" s="218"/>
      <c r="R141" s="218"/>
      <c r="S141" s="218"/>
      <c r="T141" s="219"/>
      <c r="AT141" s="220" t="s">
        <v>222</v>
      </c>
      <c r="AU141" s="220" t="s">
        <v>87</v>
      </c>
      <c r="AV141" s="13" t="s">
        <v>87</v>
      </c>
      <c r="AW141" s="13" t="s">
        <v>34</v>
      </c>
      <c r="AX141" s="13" t="s">
        <v>77</v>
      </c>
      <c r="AY141" s="220" t="s">
        <v>123</v>
      </c>
    </row>
    <row r="142" spans="1:65" s="13" customFormat="1" ht="10.199999999999999">
      <c r="B142" s="210"/>
      <c r="C142" s="211"/>
      <c r="D142" s="200" t="s">
        <v>222</v>
      </c>
      <c r="E142" s="212" t="s">
        <v>1</v>
      </c>
      <c r="F142" s="213" t="s">
        <v>224</v>
      </c>
      <c r="G142" s="211"/>
      <c r="H142" s="214">
        <v>2.89</v>
      </c>
      <c r="I142" s="215"/>
      <c r="J142" s="211"/>
      <c r="K142" s="211"/>
      <c r="L142" s="216"/>
      <c r="M142" s="217"/>
      <c r="N142" s="218"/>
      <c r="O142" s="218"/>
      <c r="P142" s="218"/>
      <c r="Q142" s="218"/>
      <c r="R142" s="218"/>
      <c r="S142" s="218"/>
      <c r="T142" s="219"/>
      <c r="AT142" s="220" t="s">
        <v>222</v>
      </c>
      <c r="AU142" s="220" t="s">
        <v>87</v>
      </c>
      <c r="AV142" s="13" t="s">
        <v>87</v>
      </c>
      <c r="AW142" s="13" t="s">
        <v>34</v>
      </c>
      <c r="AX142" s="13" t="s">
        <v>77</v>
      </c>
      <c r="AY142" s="220" t="s">
        <v>123</v>
      </c>
    </row>
    <row r="143" spans="1:65" s="13" customFormat="1" ht="10.199999999999999">
      <c r="B143" s="210"/>
      <c r="C143" s="211"/>
      <c r="D143" s="200" t="s">
        <v>222</v>
      </c>
      <c r="E143" s="212" t="s">
        <v>1</v>
      </c>
      <c r="F143" s="213" t="s">
        <v>225</v>
      </c>
      <c r="G143" s="211"/>
      <c r="H143" s="214">
        <v>44.887999999999998</v>
      </c>
      <c r="I143" s="215"/>
      <c r="J143" s="211"/>
      <c r="K143" s="211"/>
      <c r="L143" s="216"/>
      <c r="M143" s="217"/>
      <c r="N143" s="218"/>
      <c r="O143" s="218"/>
      <c r="P143" s="218"/>
      <c r="Q143" s="218"/>
      <c r="R143" s="218"/>
      <c r="S143" s="218"/>
      <c r="T143" s="219"/>
      <c r="AT143" s="220" t="s">
        <v>222</v>
      </c>
      <c r="AU143" s="220" t="s">
        <v>87</v>
      </c>
      <c r="AV143" s="13" t="s">
        <v>87</v>
      </c>
      <c r="AW143" s="13" t="s">
        <v>34</v>
      </c>
      <c r="AX143" s="13" t="s">
        <v>77</v>
      </c>
      <c r="AY143" s="220" t="s">
        <v>123</v>
      </c>
    </row>
    <row r="144" spans="1:65" s="14" customFormat="1" ht="10.199999999999999">
      <c r="B144" s="221"/>
      <c r="C144" s="222"/>
      <c r="D144" s="200" t="s">
        <v>222</v>
      </c>
      <c r="E144" s="223" t="s">
        <v>1</v>
      </c>
      <c r="F144" s="224" t="s">
        <v>226</v>
      </c>
      <c r="G144" s="222"/>
      <c r="H144" s="225">
        <v>121.428</v>
      </c>
      <c r="I144" s="226"/>
      <c r="J144" s="222"/>
      <c r="K144" s="222"/>
      <c r="L144" s="227"/>
      <c r="M144" s="228"/>
      <c r="N144" s="229"/>
      <c r="O144" s="229"/>
      <c r="P144" s="229"/>
      <c r="Q144" s="229"/>
      <c r="R144" s="229"/>
      <c r="S144" s="229"/>
      <c r="T144" s="230"/>
      <c r="AT144" s="231" t="s">
        <v>222</v>
      </c>
      <c r="AU144" s="231" t="s">
        <v>87</v>
      </c>
      <c r="AV144" s="14" t="s">
        <v>145</v>
      </c>
      <c r="AW144" s="14" t="s">
        <v>34</v>
      </c>
      <c r="AX144" s="14" t="s">
        <v>85</v>
      </c>
      <c r="AY144" s="231" t="s">
        <v>123</v>
      </c>
    </row>
    <row r="145" spans="1:65" s="2" customFormat="1" ht="33" customHeight="1">
      <c r="A145" s="33"/>
      <c r="B145" s="34"/>
      <c r="C145" s="186" t="s">
        <v>122</v>
      </c>
      <c r="D145" s="186" t="s">
        <v>126</v>
      </c>
      <c r="E145" s="187" t="s">
        <v>227</v>
      </c>
      <c r="F145" s="188" t="s">
        <v>228</v>
      </c>
      <c r="G145" s="189" t="s">
        <v>213</v>
      </c>
      <c r="H145" s="190">
        <v>158.14400000000001</v>
      </c>
      <c r="I145" s="191"/>
      <c r="J145" s="192">
        <f>ROUND(I145*H145,2)</f>
        <v>0</v>
      </c>
      <c r="K145" s="193"/>
      <c r="L145" s="38"/>
      <c r="M145" s="194" t="s">
        <v>1</v>
      </c>
      <c r="N145" s="195" t="s">
        <v>42</v>
      </c>
      <c r="O145" s="70"/>
      <c r="P145" s="196">
        <f>O145*H145</f>
        <v>0</v>
      </c>
      <c r="Q145" s="196">
        <v>0</v>
      </c>
      <c r="R145" s="196">
        <f>Q145*H145</f>
        <v>0</v>
      </c>
      <c r="S145" s="196">
        <v>0</v>
      </c>
      <c r="T145" s="197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98" t="s">
        <v>145</v>
      </c>
      <c r="AT145" s="198" t="s">
        <v>126</v>
      </c>
      <c r="AU145" s="198" t="s">
        <v>87</v>
      </c>
      <c r="AY145" s="16" t="s">
        <v>123</v>
      </c>
      <c r="BE145" s="199">
        <f>IF(N145="základní",J145,0)</f>
        <v>0</v>
      </c>
      <c r="BF145" s="199">
        <f>IF(N145="snížená",J145,0)</f>
        <v>0</v>
      </c>
      <c r="BG145" s="199">
        <f>IF(N145="zákl. přenesená",J145,0)</f>
        <v>0</v>
      </c>
      <c r="BH145" s="199">
        <f>IF(N145="sníž. přenesená",J145,0)</f>
        <v>0</v>
      </c>
      <c r="BI145" s="199">
        <f>IF(N145="nulová",J145,0)</f>
        <v>0</v>
      </c>
      <c r="BJ145" s="16" t="s">
        <v>85</v>
      </c>
      <c r="BK145" s="199">
        <f>ROUND(I145*H145,2)</f>
        <v>0</v>
      </c>
      <c r="BL145" s="16" t="s">
        <v>145</v>
      </c>
      <c r="BM145" s="198" t="s">
        <v>229</v>
      </c>
    </row>
    <row r="146" spans="1:65" s="2" customFormat="1" ht="38.4">
      <c r="A146" s="33"/>
      <c r="B146" s="34"/>
      <c r="C146" s="35"/>
      <c r="D146" s="200" t="s">
        <v>132</v>
      </c>
      <c r="E146" s="35"/>
      <c r="F146" s="201" t="s">
        <v>230</v>
      </c>
      <c r="G146" s="35"/>
      <c r="H146" s="35"/>
      <c r="I146" s="202"/>
      <c r="J146" s="35"/>
      <c r="K146" s="35"/>
      <c r="L146" s="38"/>
      <c r="M146" s="203"/>
      <c r="N146" s="204"/>
      <c r="O146" s="70"/>
      <c r="P146" s="70"/>
      <c r="Q146" s="70"/>
      <c r="R146" s="70"/>
      <c r="S146" s="70"/>
      <c r="T146" s="71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6" t="s">
        <v>132</v>
      </c>
      <c r="AU146" s="16" t="s">
        <v>87</v>
      </c>
    </row>
    <row r="147" spans="1:65" s="2" customFormat="1" ht="19.2">
      <c r="A147" s="33"/>
      <c r="B147" s="34"/>
      <c r="C147" s="35"/>
      <c r="D147" s="200" t="s">
        <v>133</v>
      </c>
      <c r="E147" s="35"/>
      <c r="F147" s="205" t="s">
        <v>231</v>
      </c>
      <c r="G147" s="35"/>
      <c r="H147" s="35"/>
      <c r="I147" s="202"/>
      <c r="J147" s="35"/>
      <c r="K147" s="35"/>
      <c r="L147" s="38"/>
      <c r="M147" s="203"/>
      <c r="N147" s="204"/>
      <c r="O147" s="70"/>
      <c r="P147" s="70"/>
      <c r="Q147" s="70"/>
      <c r="R147" s="70"/>
      <c r="S147" s="70"/>
      <c r="T147" s="71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6" t="s">
        <v>133</v>
      </c>
      <c r="AU147" s="16" t="s">
        <v>87</v>
      </c>
    </row>
    <row r="148" spans="1:65" s="13" customFormat="1" ht="10.199999999999999">
      <c r="B148" s="210"/>
      <c r="C148" s="211"/>
      <c r="D148" s="200" t="s">
        <v>222</v>
      </c>
      <c r="E148" s="212" t="s">
        <v>1</v>
      </c>
      <c r="F148" s="213" t="s">
        <v>232</v>
      </c>
      <c r="G148" s="211"/>
      <c r="H148" s="214">
        <v>147.30000000000001</v>
      </c>
      <c r="I148" s="215"/>
      <c r="J148" s="211"/>
      <c r="K148" s="211"/>
      <c r="L148" s="216"/>
      <c r="M148" s="217"/>
      <c r="N148" s="218"/>
      <c r="O148" s="218"/>
      <c r="P148" s="218"/>
      <c r="Q148" s="218"/>
      <c r="R148" s="218"/>
      <c r="S148" s="218"/>
      <c r="T148" s="219"/>
      <c r="AT148" s="220" t="s">
        <v>222</v>
      </c>
      <c r="AU148" s="220" t="s">
        <v>87</v>
      </c>
      <c r="AV148" s="13" t="s">
        <v>87</v>
      </c>
      <c r="AW148" s="13" t="s">
        <v>34</v>
      </c>
      <c r="AX148" s="13" t="s">
        <v>77</v>
      </c>
      <c r="AY148" s="220" t="s">
        <v>123</v>
      </c>
    </row>
    <row r="149" spans="1:65" s="13" customFormat="1" ht="10.199999999999999">
      <c r="B149" s="210"/>
      <c r="C149" s="211"/>
      <c r="D149" s="200" t="s">
        <v>222</v>
      </c>
      <c r="E149" s="212" t="s">
        <v>1</v>
      </c>
      <c r="F149" s="213" t="s">
        <v>233</v>
      </c>
      <c r="G149" s="211"/>
      <c r="H149" s="214">
        <v>1.62</v>
      </c>
      <c r="I149" s="215"/>
      <c r="J149" s="211"/>
      <c r="K149" s="211"/>
      <c r="L149" s="216"/>
      <c r="M149" s="217"/>
      <c r="N149" s="218"/>
      <c r="O149" s="218"/>
      <c r="P149" s="218"/>
      <c r="Q149" s="218"/>
      <c r="R149" s="218"/>
      <c r="S149" s="218"/>
      <c r="T149" s="219"/>
      <c r="AT149" s="220" t="s">
        <v>222</v>
      </c>
      <c r="AU149" s="220" t="s">
        <v>87</v>
      </c>
      <c r="AV149" s="13" t="s">
        <v>87</v>
      </c>
      <c r="AW149" s="13" t="s">
        <v>34</v>
      </c>
      <c r="AX149" s="13" t="s">
        <v>77</v>
      </c>
      <c r="AY149" s="220" t="s">
        <v>123</v>
      </c>
    </row>
    <row r="150" spans="1:65" s="13" customFormat="1" ht="10.199999999999999">
      <c r="B150" s="210"/>
      <c r="C150" s="211"/>
      <c r="D150" s="200" t="s">
        <v>222</v>
      </c>
      <c r="E150" s="212" t="s">
        <v>1</v>
      </c>
      <c r="F150" s="213" t="s">
        <v>234</v>
      </c>
      <c r="G150" s="211"/>
      <c r="H150" s="214">
        <v>9.2240000000000002</v>
      </c>
      <c r="I150" s="215"/>
      <c r="J150" s="211"/>
      <c r="K150" s="211"/>
      <c r="L150" s="216"/>
      <c r="M150" s="217"/>
      <c r="N150" s="218"/>
      <c r="O150" s="218"/>
      <c r="P150" s="218"/>
      <c r="Q150" s="218"/>
      <c r="R150" s="218"/>
      <c r="S150" s="218"/>
      <c r="T150" s="219"/>
      <c r="AT150" s="220" t="s">
        <v>222</v>
      </c>
      <c r="AU150" s="220" t="s">
        <v>87</v>
      </c>
      <c r="AV150" s="13" t="s">
        <v>87</v>
      </c>
      <c r="AW150" s="13" t="s">
        <v>34</v>
      </c>
      <c r="AX150" s="13" t="s">
        <v>77</v>
      </c>
      <c r="AY150" s="220" t="s">
        <v>123</v>
      </c>
    </row>
    <row r="151" spans="1:65" s="14" customFormat="1" ht="10.199999999999999">
      <c r="B151" s="221"/>
      <c r="C151" s="222"/>
      <c r="D151" s="200" t="s">
        <v>222</v>
      </c>
      <c r="E151" s="223" t="s">
        <v>1</v>
      </c>
      <c r="F151" s="224" t="s">
        <v>226</v>
      </c>
      <c r="G151" s="222"/>
      <c r="H151" s="225">
        <v>158.14400000000001</v>
      </c>
      <c r="I151" s="226"/>
      <c r="J151" s="222"/>
      <c r="K151" s="222"/>
      <c r="L151" s="227"/>
      <c r="M151" s="228"/>
      <c r="N151" s="229"/>
      <c r="O151" s="229"/>
      <c r="P151" s="229"/>
      <c r="Q151" s="229"/>
      <c r="R151" s="229"/>
      <c r="S151" s="229"/>
      <c r="T151" s="230"/>
      <c r="AT151" s="231" t="s">
        <v>222</v>
      </c>
      <c r="AU151" s="231" t="s">
        <v>87</v>
      </c>
      <c r="AV151" s="14" t="s">
        <v>145</v>
      </c>
      <c r="AW151" s="14" t="s">
        <v>34</v>
      </c>
      <c r="AX151" s="14" t="s">
        <v>85</v>
      </c>
      <c r="AY151" s="231" t="s">
        <v>123</v>
      </c>
    </row>
    <row r="152" spans="1:65" s="2" customFormat="1" ht="33" customHeight="1">
      <c r="A152" s="33"/>
      <c r="B152" s="34"/>
      <c r="C152" s="186" t="s">
        <v>154</v>
      </c>
      <c r="D152" s="186" t="s">
        <v>126</v>
      </c>
      <c r="E152" s="187" t="s">
        <v>235</v>
      </c>
      <c r="F152" s="188" t="s">
        <v>236</v>
      </c>
      <c r="G152" s="189" t="s">
        <v>213</v>
      </c>
      <c r="H152" s="190">
        <v>1960.9860000000001</v>
      </c>
      <c r="I152" s="191"/>
      <c r="J152" s="192">
        <f>ROUND(I152*H152,2)</f>
        <v>0</v>
      </c>
      <c r="K152" s="193"/>
      <c r="L152" s="38"/>
      <c r="M152" s="194" t="s">
        <v>1</v>
      </c>
      <c r="N152" s="195" t="s">
        <v>42</v>
      </c>
      <c r="O152" s="70"/>
      <c r="P152" s="196">
        <f>O152*H152</f>
        <v>0</v>
      </c>
      <c r="Q152" s="196">
        <v>0</v>
      </c>
      <c r="R152" s="196">
        <f>Q152*H152</f>
        <v>0</v>
      </c>
      <c r="S152" s="196">
        <v>0</v>
      </c>
      <c r="T152" s="197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98" t="s">
        <v>145</v>
      </c>
      <c r="AT152" s="198" t="s">
        <v>126</v>
      </c>
      <c r="AU152" s="198" t="s">
        <v>87</v>
      </c>
      <c r="AY152" s="16" t="s">
        <v>123</v>
      </c>
      <c r="BE152" s="199">
        <f>IF(N152="základní",J152,0)</f>
        <v>0</v>
      </c>
      <c r="BF152" s="199">
        <f>IF(N152="snížená",J152,0)</f>
        <v>0</v>
      </c>
      <c r="BG152" s="199">
        <f>IF(N152="zákl. přenesená",J152,0)</f>
        <v>0</v>
      </c>
      <c r="BH152" s="199">
        <f>IF(N152="sníž. přenesená",J152,0)</f>
        <v>0</v>
      </c>
      <c r="BI152" s="199">
        <f>IF(N152="nulová",J152,0)</f>
        <v>0</v>
      </c>
      <c r="BJ152" s="16" t="s">
        <v>85</v>
      </c>
      <c r="BK152" s="199">
        <f>ROUND(I152*H152,2)</f>
        <v>0</v>
      </c>
      <c r="BL152" s="16" t="s">
        <v>145</v>
      </c>
      <c r="BM152" s="198" t="s">
        <v>237</v>
      </c>
    </row>
    <row r="153" spans="1:65" s="2" customFormat="1" ht="48">
      <c r="A153" s="33"/>
      <c r="B153" s="34"/>
      <c r="C153" s="35"/>
      <c r="D153" s="200" t="s">
        <v>132</v>
      </c>
      <c r="E153" s="35"/>
      <c r="F153" s="201" t="s">
        <v>238</v>
      </c>
      <c r="G153" s="35"/>
      <c r="H153" s="35"/>
      <c r="I153" s="202"/>
      <c r="J153" s="35"/>
      <c r="K153" s="35"/>
      <c r="L153" s="38"/>
      <c r="M153" s="203"/>
      <c r="N153" s="204"/>
      <c r="O153" s="70"/>
      <c r="P153" s="70"/>
      <c r="Q153" s="70"/>
      <c r="R153" s="70"/>
      <c r="S153" s="70"/>
      <c r="T153" s="71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T153" s="16" t="s">
        <v>132</v>
      </c>
      <c r="AU153" s="16" t="s">
        <v>87</v>
      </c>
    </row>
    <row r="154" spans="1:65" s="2" customFormat="1" ht="28.8">
      <c r="A154" s="33"/>
      <c r="B154" s="34"/>
      <c r="C154" s="35"/>
      <c r="D154" s="200" t="s">
        <v>133</v>
      </c>
      <c r="E154" s="35"/>
      <c r="F154" s="205" t="s">
        <v>239</v>
      </c>
      <c r="G154" s="35"/>
      <c r="H154" s="35"/>
      <c r="I154" s="202"/>
      <c r="J154" s="35"/>
      <c r="K154" s="35"/>
      <c r="L154" s="38"/>
      <c r="M154" s="203"/>
      <c r="N154" s="204"/>
      <c r="O154" s="70"/>
      <c r="P154" s="70"/>
      <c r="Q154" s="70"/>
      <c r="R154" s="70"/>
      <c r="S154" s="70"/>
      <c r="T154" s="71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6" t="s">
        <v>133</v>
      </c>
      <c r="AU154" s="16" t="s">
        <v>87</v>
      </c>
    </row>
    <row r="155" spans="1:65" s="13" customFormat="1" ht="10.199999999999999">
      <c r="B155" s="210"/>
      <c r="C155" s="211"/>
      <c r="D155" s="200" t="s">
        <v>222</v>
      </c>
      <c r="E155" s="211"/>
      <c r="F155" s="213" t="s">
        <v>240</v>
      </c>
      <c r="G155" s="211"/>
      <c r="H155" s="214">
        <v>1960.9860000000001</v>
      </c>
      <c r="I155" s="215"/>
      <c r="J155" s="211"/>
      <c r="K155" s="211"/>
      <c r="L155" s="216"/>
      <c r="M155" s="217"/>
      <c r="N155" s="218"/>
      <c r="O155" s="218"/>
      <c r="P155" s="218"/>
      <c r="Q155" s="218"/>
      <c r="R155" s="218"/>
      <c r="S155" s="218"/>
      <c r="T155" s="219"/>
      <c r="AT155" s="220" t="s">
        <v>222</v>
      </c>
      <c r="AU155" s="220" t="s">
        <v>87</v>
      </c>
      <c r="AV155" s="13" t="s">
        <v>87</v>
      </c>
      <c r="AW155" s="13" t="s">
        <v>4</v>
      </c>
      <c r="AX155" s="13" t="s">
        <v>85</v>
      </c>
      <c r="AY155" s="220" t="s">
        <v>123</v>
      </c>
    </row>
    <row r="156" spans="1:65" s="2" customFormat="1" ht="21.75" customHeight="1">
      <c r="A156" s="33"/>
      <c r="B156" s="34"/>
      <c r="C156" s="186" t="s">
        <v>159</v>
      </c>
      <c r="D156" s="186" t="s">
        <v>126</v>
      </c>
      <c r="E156" s="187" t="s">
        <v>241</v>
      </c>
      <c r="F156" s="188" t="s">
        <v>242</v>
      </c>
      <c r="G156" s="189" t="s">
        <v>213</v>
      </c>
      <c r="H156" s="190">
        <v>36.933999999999997</v>
      </c>
      <c r="I156" s="191"/>
      <c r="J156" s="192">
        <f>ROUND(I156*H156,2)</f>
        <v>0</v>
      </c>
      <c r="K156" s="193"/>
      <c r="L156" s="38"/>
      <c r="M156" s="194" t="s">
        <v>1</v>
      </c>
      <c r="N156" s="195" t="s">
        <v>42</v>
      </c>
      <c r="O156" s="70"/>
      <c r="P156" s="196">
        <f>O156*H156</f>
        <v>0</v>
      </c>
      <c r="Q156" s="196">
        <v>0</v>
      </c>
      <c r="R156" s="196">
        <f>Q156*H156</f>
        <v>0</v>
      </c>
      <c r="S156" s="196">
        <v>0</v>
      </c>
      <c r="T156" s="197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98" t="s">
        <v>145</v>
      </c>
      <c r="AT156" s="198" t="s">
        <v>126</v>
      </c>
      <c r="AU156" s="198" t="s">
        <v>87</v>
      </c>
      <c r="AY156" s="16" t="s">
        <v>123</v>
      </c>
      <c r="BE156" s="199">
        <f>IF(N156="základní",J156,0)</f>
        <v>0</v>
      </c>
      <c r="BF156" s="199">
        <f>IF(N156="snížená",J156,0)</f>
        <v>0</v>
      </c>
      <c r="BG156" s="199">
        <f>IF(N156="zákl. přenesená",J156,0)</f>
        <v>0</v>
      </c>
      <c r="BH156" s="199">
        <f>IF(N156="sníž. přenesená",J156,0)</f>
        <v>0</v>
      </c>
      <c r="BI156" s="199">
        <f>IF(N156="nulová",J156,0)</f>
        <v>0</v>
      </c>
      <c r="BJ156" s="16" t="s">
        <v>85</v>
      </c>
      <c r="BK156" s="199">
        <f>ROUND(I156*H156,2)</f>
        <v>0</v>
      </c>
      <c r="BL156" s="16" t="s">
        <v>145</v>
      </c>
      <c r="BM156" s="198" t="s">
        <v>243</v>
      </c>
    </row>
    <row r="157" spans="1:65" s="2" customFormat="1" ht="28.8">
      <c r="A157" s="33"/>
      <c r="B157" s="34"/>
      <c r="C157" s="35"/>
      <c r="D157" s="200" t="s">
        <v>132</v>
      </c>
      <c r="E157" s="35"/>
      <c r="F157" s="201" t="s">
        <v>244</v>
      </c>
      <c r="G157" s="35"/>
      <c r="H157" s="35"/>
      <c r="I157" s="202"/>
      <c r="J157" s="35"/>
      <c r="K157" s="35"/>
      <c r="L157" s="38"/>
      <c r="M157" s="203"/>
      <c r="N157" s="204"/>
      <c r="O157" s="70"/>
      <c r="P157" s="70"/>
      <c r="Q157" s="70"/>
      <c r="R157" s="70"/>
      <c r="S157" s="70"/>
      <c r="T157" s="71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6" t="s">
        <v>132</v>
      </c>
      <c r="AU157" s="16" t="s">
        <v>87</v>
      </c>
    </row>
    <row r="158" spans="1:65" s="2" customFormat="1" ht="19.2">
      <c r="A158" s="33"/>
      <c r="B158" s="34"/>
      <c r="C158" s="35"/>
      <c r="D158" s="200" t="s">
        <v>133</v>
      </c>
      <c r="E158" s="35"/>
      <c r="F158" s="205" t="s">
        <v>245</v>
      </c>
      <c r="G158" s="35"/>
      <c r="H158" s="35"/>
      <c r="I158" s="202"/>
      <c r="J158" s="35"/>
      <c r="K158" s="35"/>
      <c r="L158" s="38"/>
      <c r="M158" s="203"/>
      <c r="N158" s="204"/>
      <c r="O158" s="70"/>
      <c r="P158" s="70"/>
      <c r="Q158" s="70"/>
      <c r="R158" s="70"/>
      <c r="S158" s="70"/>
      <c r="T158" s="71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T158" s="16" t="s">
        <v>133</v>
      </c>
      <c r="AU158" s="16" t="s">
        <v>87</v>
      </c>
    </row>
    <row r="159" spans="1:65" s="13" customFormat="1" ht="10.199999999999999">
      <c r="B159" s="210"/>
      <c r="C159" s="211"/>
      <c r="D159" s="200" t="s">
        <v>222</v>
      </c>
      <c r="E159" s="212" t="s">
        <v>1</v>
      </c>
      <c r="F159" s="213" t="s">
        <v>246</v>
      </c>
      <c r="G159" s="211"/>
      <c r="H159" s="214">
        <v>1.27</v>
      </c>
      <c r="I159" s="215"/>
      <c r="J159" s="211"/>
      <c r="K159" s="211"/>
      <c r="L159" s="216"/>
      <c r="M159" s="217"/>
      <c r="N159" s="218"/>
      <c r="O159" s="218"/>
      <c r="P159" s="218"/>
      <c r="Q159" s="218"/>
      <c r="R159" s="218"/>
      <c r="S159" s="218"/>
      <c r="T159" s="219"/>
      <c r="AT159" s="220" t="s">
        <v>222</v>
      </c>
      <c r="AU159" s="220" t="s">
        <v>87</v>
      </c>
      <c r="AV159" s="13" t="s">
        <v>87</v>
      </c>
      <c r="AW159" s="13" t="s">
        <v>34</v>
      </c>
      <c r="AX159" s="13" t="s">
        <v>77</v>
      </c>
      <c r="AY159" s="220" t="s">
        <v>123</v>
      </c>
    </row>
    <row r="160" spans="1:65" s="13" customFormat="1" ht="10.199999999999999">
      <c r="B160" s="210"/>
      <c r="C160" s="211"/>
      <c r="D160" s="200" t="s">
        <v>222</v>
      </c>
      <c r="E160" s="212" t="s">
        <v>1</v>
      </c>
      <c r="F160" s="213" t="s">
        <v>247</v>
      </c>
      <c r="G160" s="211"/>
      <c r="H160" s="214">
        <v>35.664000000000001</v>
      </c>
      <c r="I160" s="215"/>
      <c r="J160" s="211"/>
      <c r="K160" s="211"/>
      <c r="L160" s="216"/>
      <c r="M160" s="217"/>
      <c r="N160" s="218"/>
      <c r="O160" s="218"/>
      <c r="P160" s="218"/>
      <c r="Q160" s="218"/>
      <c r="R160" s="218"/>
      <c r="S160" s="218"/>
      <c r="T160" s="219"/>
      <c r="AT160" s="220" t="s">
        <v>222</v>
      </c>
      <c r="AU160" s="220" t="s">
        <v>87</v>
      </c>
      <c r="AV160" s="13" t="s">
        <v>87</v>
      </c>
      <c r="AW160" s="13" t="s">
        <v>34</v>
      </c>
      <c r="AX160" s="13" t="s">
        <v>77</v>
      </c>
      <c r="AY160" s="220" t="s">
        <v>123</v>
      </c>
    </row>
    <row r="161" spans="1:65" s="14" customFormat="1" ht="10.199999999999999">
      <c r="B161" s="221"/>
      <c r="C161" s="222"/>
      <c r="D161" s="200" t="s">
        <v>222</v>
      </c>
      <c r="E161" s="223" t="s">
        <v>1</v>
      </c>
      <c r="F161" s="224" t="s">
        <v>226</v>
      </c>
      <c r="G161" s="222"/>
      <c r="H161" s="225">
        <v>36.934000000000005</v>
      </c>
      <c r="I161" s="226"/>
      <c r="J161" s="222"/>
      <c r="K161" s="222"/>
      <c r="L161" s="227"/>
      <c r="M161" s="228"/>
      <c r="N161" s="229"/>
      <c r="O161" s="229"/>
      <c r="P161" s="229"/>
      <c r="Q161" s="229"/>
      <c r="R161" s="229"/>
      <c r="S161" s="229"/>
      <c r="T161" s="230"/>
      <c r="AT161" s="231" t="s">
        <v>222</v>
      </c>
      <c r="AU161" s="231" t="s">
        <v>87</v>
      </c>
      <c r="AV161" s="14" t="s">
        <v>145</v>
      </c>
      <c r="AW161" s="14" t="s">
        <v>34</v>
      </c>
      <c r="AX161" s="14" t="s">
        <v>85</v>
      </c>
      <c r="AY161" s="231" t="s">
        <v>123</v>
      </c>
    </row>
    <row r="162" spans="1:65" s="2" customFormat="1" ht="21.75" customHeight="1">
      <c r="A162" s="33"/>
      <c r="B162" s="34"/>
      <c r="C162" s="186" t="s">
        <v>166</v>
      </c>
      <c r="D162" s="186" t="s">
        <v>126</v>
      </c>
      <c r="E162" s="187" t="s">
        <v>248</v>
      </c>
      <c r="F162" s="188" t="s">
        <v>249</v>
      </c>
      <c r="G162" s="189" t="s">
        <v>203</v>
      </c>
      <c r="H162" s="190">
        <v>491</v>
      </c>
      <c r="I162" s="191"/>
      <c r="J162" s="192">
        <f>ROUND(I162*H162,2)</f>
        <v>0</v>
      </c>
      <c r="K162" s="193"/>
      <c r="L162" s="38"/>
      <c r="M162" s="194" t="s">
        <v>1</v>
      </c>
      <c r="N162" s="195" t="s">
        <v>42</v>
      </c>
      <c r="O162" s="70"/>
      <c r="P162" s="196">
        <f>O162*H162</f>
        <v>0</v>
      </c>
      <c r="Q162" s="196">
        <v>0</v>
      </c>
      <c r="R162" s="196">
        <f>Q162*H162</f>
        <v>0</v>
      </c>
      <c r="S162" s="196">
        <v>0</v>
      </c>
      <c r="T162" s="197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98" t="s">
        <v>145</v>
      </c>
      <c r="AT162" s="198" t="s">
        <v>126</v>
      </c>
      <c r="AU162" s="198" t="s">
        <v>87</v>
      </c>
      <c r="AY162" s="16" t="s">
        <v>123</v>
      </c>
      <c r="BE162" s="199">
        <f>IF(N162="základní",J162,0)</f>
        <v>0</v>
      </c>
      <c r="BF162" s="199">
        <f>IF(N162="snížená",J162,0)</f>
        <v>0</v>
      </c>
      <c r="BG162" s="199">
        <f>IF(N162="zákl. přenesená",J162,0)</f>
        <v>0</v>
      </c>
      <c r="BH162" s="199">
        <f>IF(N162="sníž. přenesená",J162,0)</f>
        <v>0</v>
      </c>
      <c r="BI162" s="199">
        <f>IF(N162="nulová",J162,0)</f>
        <v>0</v>
      </c>
      <c r="BJ162" s="16" t="s">
        <v>85</v>
      </c>
      <c r="BK162" s="199">
        <f>ROUND(I162*H162,2)</f>
        <v>0</v>
      </c>
      <c r="BL162" s="16" t="s">
        <v>145</v>
      </c>
      <c r="BM162" s="198" t="s">
        <v>250</v>
      </c>
    </row>
    <row r="163" spans="1:65" s="2" customFormat="1" ht="19.2">
      <c r="A163" s="33"/>
      <c r="B163" s="34"/>
      <c r="C163" s="35"/>
      <c r="D163" s="200" t="s">
        <v>132</v>
      </c>
      <c r="E163" s="35"/>
      <c r="F163" s="201" t="s">
        <v>251</v>
      </c>
      <c r="G163" s="35"/>
      <c r="H163" s="35"/>
      <c r="I163" s="202"/>
      <c r="J163" s="35"/>
      <c r="K163" s="35"/>
      <c r="L163" s="38"/>
      <c r="M163" s="203"/>
      <c r="N163" s="204"/>
      <c r="O163" s="70"/>
      <c r="P163" s="70"/>
      <c r="Q163" s="70"/>
      <c r="R163" s="70"/>
      <c r="S163" s="70"/>
      <c r="T163" s="71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T163" s="16" t="s">
        <v>132</v>
      </c>
      <c r="AU163" s="16" t="s">
        <v>87</v>
      </c>
    </row>
    <row r="164" spans="1:65" s="2" customFormat="1" ht="19.2">
      <c r="A164" s="33"/>
      <c r="B164" s="34"/>
      <c r="C164" s="35"/>
      <c r="D164" s="200" t="s">
        <v>133</v>
      </c>
      <c r="E164" s="35"/>
      <c r="F164" s="205" t="s">
        <v>252</v>
      </c>
      <c r="G164" s="35"/>
      <c r="H164" s="35"/>
      <c r="I164" s="202"/>
      <c r="J164" s="35"/>
      <c r="K164" s="35"/>
      <c r="L164" s="38"/>
      <c r="M164" s="203"/>
      <c r="N164" s="204"/>
      <c r="O164" s="70"/>
      <c r="P164" s="70"/>
      <c r="Q164" s="70"/>
      <c r="R164" s="70"/>
      <c r="S164" s="70"/>
      <c r="T164" s="71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T164" s="16" t="s">
        <v>133</v>
      </c>
      <c r="AU164" s="16" t="s">
        <v>87</v>
      </c>
    </row>
    <row r="165" spans="1:65" s="12" customFormat="1" ht="22.8" customHeight="1">
      <c r="B165" s="170"/>
      <c r="C165" s="171"/>
      <c r="D165" s="172" t="s">
        <v>76</v>
      </c>
      <c r="E165" s="184" t="s">
        <v>87</v>
      </c>
      <c r="F165" s="184" t="s">
        <v>253</v>
      </c>
      <c r="G165" s="171"/>
      <c r="H165" s="171"/>
      <c r="I165" s="174"/>
      <c r="J165" s="185">
        <f>BK165</f>
        <v>0</v>
      </c>
      <c r="K165" s="171"/>
      <c r="L165" s="176"/>
      <c r="M165" s="177"/>
      <c r="N165" s="178"/>
      <c r="O165" s="178"/>
      <c r="P165" s="179">
        <f>SUM(P166:P188)</f>
        <v>0</v>
      </c>
      <c r="Q165" s="178"/>
      <c r="R165" s="179">
        <f>SUM(R166:R188)</f>
        <v>423.38110253999997</v>
      </c>
      <c r="S165" s="178"/>
      <c r="T165" s="180">
        <f>SUM(T166:T188)</f>
        <v>0</v>
      </c>
      <c r="AR165" s="181" t="s">
        <v>85</v>
      </c>
      <c r="AT165" s="182" t="s">
        <v>76</v>
      </c>
      <c r="AU165" s="182" t="s">
        <v>85</v>
      </c>
      <c r="AY165" s="181" t="s">
        <v>123</v>
      </c>
      <c r="BK165" s="183">
        <f>SUM(BK166:BK188)</f>
        <v>0</v>
      </c>
    </row>
    <row r="166" spans="1:65" s="2" customFormat="1" ht="21.75" customHeight="1">
      <c r="A166" s="33"/>
      <c r="B166" s="34"/>
      <c r="C166" s="186" t="s">
        <v>174</v>
      </c>
      <c r="D166" s="186" t="s">
        <v>126</v>
      </c>
      <c r="E166" s="187" t="s">
        <v>254</v>
      </c>
      <c r="F166" s="188" t="s">
        <v>255</v>
      </c>
      <c r="G166" s="189" t="s">
        <v>213</v>
      </c>
      <c r="H166" s="190">
        <v>82.873999999999995</v>
      </c>
      <c r="I166" s="191"/>
      <c r="J166" s="192">
        <f>ROUND(I166*H166,2)</f>
        <v>0</v>
      </c>
      <c r="K166" s="193"/>
      <c r="L166" s="38"/>
      <c r="M166" s="194" t="s">
        <v>1</v>
      </c>
      <c r="N166" s="195" t="s">
        <v>42</v>
      </c>
      <c r="O166" s="70"/>
      <c r="P166" s="196">
        <f>O166*H166</f>
        <v>0</v>
      </c>
      <c r="Q166" s="196">
        <v>1.98</v>
      </c>
      <c r="R166" s="196">
        <f>Q166*H166</f>
        <v>164.09052</v>
      </c>
      <c r="S166" s="196">
        <v>0</v>
      </c>
      <c r="T166" s="197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98" t="s">
        <v>145</v>
      </c>
      <c r="AT166" s="198" t="s">
        <v>126</v>
      </c>
      <c r="AU166" s="198" t="s">
        <v>87</v>
      </c>
      <c r="AY166" s="16" t="s">
        <v>123</v>
      </c>
      <c r="BE166" s="199">
        <f>IF(N166="základní",J166,0)</f>
        <v>0</v>
      </c>
      <c r="BF166" s="199">
        <f>IF(N166="snížená",J166,0)</f>
        <v>0</v>
      </c>
      <c r="BG166" s="199">
        <f>IF(N166="zákl. přenesená",J166,0)</f>
        <v>0</v>
      </c>
      <c r="BH166" s="199">
        <f>IF(N166="sníž. přenesená",J166,0)</f>
        <v>0</v>
      </c>
      <c r="BI166" s="199">
        <f>IF(N166="nulová",J166,0)</f>
        <v>0</v>
      </c>
      <c r="BJ166" s="16" t="s">
        <v>85</v>
      </c>
      <c r="BK166" s="199">
        <f>ROUND(I166*H166,2)</f>
        <v>0</v>
      </c>
      <c r="BL166" s="16" t="s">
        <v>145</v>
      </c>
      <c r="BM166" s="198" t="s">
        <v>256</v>
      </c>
    </row>
    <row r="167" spans="1:65" s="2" customFormat="1" ht="19.2">
      <c r="A167" s="33"/>
      <c r="B167" s="34"/>
      <c r="C167" s="35"/>
      <c r="D167" s="200" t="s">
        <v>132</v>
      </c>
      <c r="E167" s="35"/>
      <c r="F167" s="201" t="s">
        <v>257</v>
      </c>
      <c r="G167" s="35"/>
      <c r="H167" s="35"/>
      <c r="I167" s="202"/>
      <c r="J167" s="35"/>
      <c r="K167" s="35"/>
      <c r="L167" s="38"/>
      <c r="M167" s="203"/>
      <c r="N167" s="204"/>
      <c r="O167" s="70"/>
      <c r="P167" s="70"/>
      <c r="Q167" s="70"/>
      <c r="R167" s="70"/>
      <c r="S167" s="70"/>
      <c r="T167" s="71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T167" s="16" t="s">
        <v>132</v>
      </c>
      <c r="AU167" s="16" t="s">
        <v>87</v>
      </c>
    </row>
    <row r="168" spans="1:65" s="2" customFormat="1" ht="19.2">
      <c r="A168" s="33"/>
      <c r="B168" s="34"/>
      <c r="C168" s="35"/>
      <c r="D168" s="200" t="s">
        <v>133</v>
      </c>
      <c r="E168" s="35"/>
      <c r="F168" s="205" t="s">
        <v>258</v>
      </c>
      <c r="G168" s="35"/>
      <c r="H168" s="35"/>
      <c r="I168" s="202"/>
      <c r="J168" s="35"/>
      <c r="K168" s="35"/>
      <c r="L168" s="38"/>
      <c r="M168" s="203"/>
      <c r="N168" s="204"/>
      <c r="O168" s="70"/>
      <c r="P168" s="70"/>
      <c r="Q168" s="70"/>
      <c r="R168" s="70"/>
      <c r="S168" s="70"/>
      <c r="T168" s="71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T168" s="16" t="s">
        <v>133</v>
      </c>
      <c r="AU168" s="16" t="s">
        <v>87</v>
      </c>
    </row>
    <row r="169" spans="1:65" s="13" customFormat="1" ht="10.199999999999999">
      <c r="B169" s="210"/>
      <c r="C169" s="211"/>
      <c r="D169" s="200" t="s">
        <v>222</v>
      </c>
      <c r="E169" s="212" t="s">
        <v>1</v>
      </c>
      <c r="F169" s="213" t="s">
        <v>259</v>
      </c>
      <c r="G169" s="211"/>
      <c r="H169" s="214">
        <v>82.873999999999995</v>
      </c>
      <c r="I169" s="215"/>
      <c r="J169" s="211"/>
      <c r="K169" s="211"/>
      <c r="L169" s="216"/>
      <c r="M169" s="217"/>
      <c r="N169" s="218"/>
      <c r="O169" s="218"/>
      <c r="P169" s="218"/>
      <c r="Q169" s="218"/>
      <c r="R169" s="218"/>
      <c r="S169" s="218"/>
      <c r="T169" s="219"/>
      <c r="AT169" s="220" t="s">
        <v>222</v>
      </c>
      <c r="AU169" s="220" t="s">
        <v>87</v>
      </c>
      <c r="AV169" s="13" t="s">
        <v>87</v>
      </c>
      <c r="AW169" s="13" t="s">
        <v>34</v>
      </c>
      <c r="AX169" s="13" t="s">
        <v>85</v>
      </c>
      <c r="AY169" s="220" t="s">
        <v>123</v>
      </c>
    </row>
    <row r="170" spans="1:65" s="2" customFormat="1" ht="21.75" customHeight="1">
      <c r="A170" s="33"/>
      <c r="B170" s="34"/>
      <c r="C170" s="186" t="s">
        <v>181</v>
      </c>
      <c r="D170" s="186" t="s">
        <v>126</v>
      </c>
      <c r="E170" s="187" t="s">
        <v>260</v>
      </c>
      <c r="F170" s="188" t="s">
        <v>261</v>
      </c>
      <c r="G170" s="189" t="s">
        <v>213</v>
      </c>
      <c r="H170" s="190">
        <v>98.591999999999999</v>
      </c>
      <c r="I170" s="191"/>
      <c r="J170" s="192">
        <f>ROUND(I170*H170,2)</f>
        <v>0</v>
      </c>
      <c r="K170" s="193"/>
      <c r="L170" s="38"/>
      <c r="M170" s="194" t="s">
        <v>1</v>
      </c>
      <c r="N170" s="195" t="s">
        <v>42</v>
      </c>
      <c r="O170" s="70"/>
      <c r="P170" s="196">
        <f>O170*H170</f>
        <v>0</v>
      </c>
      <c r="Q170" s="196">
        <v>2.45329</v>
      </c>
      <c r="R170" s="196">
        <f>Q170*H170</f>
        <v>241.87476767999999</v>
      </c>
      <c r="S170" s="196">
        <v>0</v>
      </c>
      <c r="T170" s="197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98" t="s">
        <v>145</v>
      </c>
      <c r="AT170" s="198" t="s">
        <v>126</v>
      </c>
      <c r="AU170" s="198" t="s">
        <v>87</v>
      </c>
      <c r="AY170" s="16" t="s">
        <v>123</v>
      </c>
      <c r="BE170" s="199">
        <f>IF(N170="základní",J170,0)</f>
        <v>0</v>
      </c>
      <c r="BF170" s="199">
        <f>IF(N170="snížená",J170,0)</f>
        <v>0</v>
      </c>
      <c r="BG170" s="199">
        <f>IF(N170="zákl. přenesená",J170,0)</f>
        <v>0</v>
      </c>
      <c r="BH170" s="199">
        <f>IF(N170="sníž. přenesená",J170,0)</f>
        <v>0</v>
      </c>
      <c r="BI170" s="199">
        <f>IF(N170="nulová",J170,0)</f>
        <v>0</v>
      </c>
      <c r="BJ170" s="16" t="s">
        <v>85</v>
      </c>
      <c r="BK170" s="199">
        <f>ROUND(I170*H170,2)</f>
        <v>0</v>
      </c>
      <c r="BL170" s="16" t="s">
        <v>145</v>
      </c>
      <c r="BM170" s="198" t="s">
        <v>262</v>
      </c>
    </row>
    <row r="171" spans="1:65" s="2" customFormat="1" ht="19.2">
      <c r="A171" s="33"/>
      <c r="B171" s="34"/>
      <c r="C171" s="35"/>
      <c r="D171" s="200" t="s">
        <v>132</v>
      </c>
      <c r="E171" s="35"/>
      <c r="F171" s="201" t="s">
        <v>263</v>
      </c>
      <c r="G171" s="35"/>
      <c r="H171" s="35"/>
      <c r="I171" s="202"/>
      <c r="J171" s="35"/>
      <c r="K171" s="35"/>
      <c r="L171" s="38"/>
      <c r="M171" s="203"/>
      <c r="N171" s="204"/>
      <c r="O171" s="70"/>
      <c r="P171" s="70"/>
      <c r="Q171" s="70"/>
      <c r="R171" s="70"/>
      <c r="S171" s="70"/>
      <c r="T171" s="71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T171" s="16" t="s">
        <v>132</v>
      </c>
      <c r="AU171" s="16" t="s">
        <v>87</v>
      </c>
    </row>
    <row r="172" spans="1:65" s="2" customFormat="1" ht="19.2">
      <c r="A172" s="33"/>
      <c r="B172" s="34"/>
      <c r="C172" s="35"/>
      <c r="D172" s="200" t="s">
        <v>133</v>
      </c>
      <c r="E172" s="35"/>
      <c r="F172" s="205" t="s">
        <v>258</v>
      </c>
      <c r="G172" s="35"/>
      <c r="H172" s="35"/>
      <c r="I172" s="202"/>
      <c r="J172" s="35"/>
      <c r="K172" s="35"/>
      <c r="L172" s="38"/>
      <c r="M172" s="203"/>
      <c r="N172" s="204"/>
      <c r="O172" s="70"/>
      <c r="P172" s="70"/>
      <c r="Q172" s="70"/>
      <c r="R172" s="70"/>
      <c r="S172" s="70"/>
      <c r="T172" s="71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T172" s="16" t="s">
        <v>133</v>
      </c>
      <c r="AU172" s="16" t="s">
        <v>87</v>
      </c>
    </row>
    <row r="173" spans="1:65" s="13" customFormat="1" ht="10.199999999999999">
      <c r="B173" s="210"/>
      <c r="C173" s="211"/>
      <c r="D173" s="200" t="s">
        <v>222</v>
      </c>
      <c r="E173" s="212" t="s">
        <v>1</v>
      </c>
      <c r="F173" s="213" t="s">
        <v>264</v>
      </c>
      <c r="G173" s="211"/>
      <c r="H173" s="214">
        <v>98.2</v>
      </c>
      <c r="I173" s="215"/>
      <c r="J173" s="211"/>
      <c r="K173" s="211"/>
      <c r="L173" s="216"/>
      <c r="M173" s="217"/>
      <c r="N173" s="218"/>
      <c r="O173" s="218"/>
      <c r="P173" s="218"/>
      <c r="Q173" s="218"/>
      <c r="R173" s="218"/>
      <c r="S173" s="218"/>
      <c r="T173" s="219"/>
      <c r="AT173" s="220" t="s">
        <v>222</v>
      </c>
      <c r="AU173" s="220" t="s">
        <v>87</v>
      </c>
      <c r="AV173" s="13" t="s">
        <v>87</v>
      </c>
      <c r="AW173" s="13" t="s">
        <v>34</v>
      </c>
      <c r="AX173" s="13" t="s">
        <v>77</v>
      </c>
      <c r="AY173" s="220" t="s">
        <v>123</v>
      </c>
    </row>
    <row r="174" spans="1:65" s="13" customFormat="1" ht="10.199999999999999">
      <c r="B174" s="210"/>
      <c r="C174" s="211"/>
      <c r="D174" s="200" t="s">
        <v>222</v>
      </c>
      <c r="E174" s="212" t="s">
        <v>1</v>
      </c>
      <c r="F174" s="213" t="s">
        <v>265</v>
      </c>
      <c r="G174" s="211"/>
      <c r="H174" s="214">
        <v>0.39200000000000002</v>
      </c>
      <c r="I174" s="215"/>
      <c r="J174" s="211"/>
      <c r="K174" s="211"/>
      <c r="L174" s="216"/>
      <c r="M174" s="217"/>
      <c r="N174" s="218"/>
      <c r="O174" s="218"/>
      <c r="P174" s="218"/>
      <c r="Q174" s="218"/>
      <c r="R174" s="218"/>
      <c r="S174" s="218"/>
      <c r="T174" s="219"/>
      <c r="AT174" s="220" t="s">
        <v>222</v>
      </c>
      <c r="AU174" s="220" t="s">
        <v>87</v>
      </c>
      <c r="AV174" s="13" t="s">
        <v>87</v>
      </c>
      <c r="AW174" s="13" t="s">
        <v>34</v>
      </c>
      <c r="AX174" s="13" t="s">
        <v>77</v>
      </c>
      <c r="AY174" s="220" t="s">
        <v>123</v>
      </c>
    </row>
    <row r="175" spans="1:65" s="14" customFormat="1" ht="10.199999999999999">
      <c r="B175" s="221"/>
      <c r="C175" s="222"/>
      <c r="D175" s="200" t="s">
        <v>222</v>
      </c>
      <c r="E175" s="223" t="s">
        <v>1</v>
      </c>
      <c r="F175" s="224" t="s">
        <v>226</v>
      </c>
      <c r="G175" s="222"/>
      <c r="H175" s="225">
        <v>98.591999999999999</v>
      </c>
      <c r="I175" s="226"/>
      <c r="J175" s="222"/>
      <c r="K175" s="222"/>
      <c r="L175" s="227"/>
      <c r="M175" s="228"/>
      <c r="N175" s="229"/>
      <c r="O175" s="229"/>
      <c r="P175" s="229"/>
      <c r="Q175" s="229"/>
      <c r="R175" s="229"/>
      <c r="S175" s="229"/>
      <c r="T175" s="230"/>
      <c r="AT175" s="231" t="s">
        <v>222</v>
      </c>
      <c r="AU175" s="231" t="s">
        <v>87</v>
      </c>
      <c r="AV175" s="14" t="s">
        <v>145</v>
      </c>
      <c r="AW175" s="14" t="s">
        <v>34</v>
      </c>
      <c r="AX175" s="14" t="s">
        <v>85</v>
      </c>
      <c r="AY175" s="231" t="s">
        <v>123</v>
      </c>
    </row>
    <row r="176" spans="1:65" s="2" customFormat="1" ht="16.5" customHeight="1">
      <c r="A176" s="33"/>
      <c r="B176" s="34"/>
      <c r="C176" s="186" t="s">
        <v>266</v>
      </c>
      <c r="D176" s="186" t="s">
        <v>126</v>
      </c>
      <c r="E176" s="187" t="s">
        <v>267</v>
      </c>
      <c r="F176" s="188" t="s">
        <v>268</v>
      </c>
      <c r="G176" s="189" t="s">
        <v>203</v>
      </c>
      <c r="H176" s="190">
        <v>12.56</v>
      </c>
      <c r="I176" s="191"/>
      <c r="J176" s="192">
        <f>ROUND(I176*H176,2)</f>
        <v>0</v>
      </c>
      <c r="K176" s="193"/>
      <c r="L176" s="38"/>
      <c r="M176" s="194" t="s">
        <v>1</v>
      </c>
      <c r="N176" s="195" t="s">
        <v>42</v>
      </c>
      <c r="O176" s="70"/>
      <c r="P176" s="196">
        <f>O176*H176</f>
        <v>0</v>
      </c>
      <c r="Q176" s="196">
        <v>2.47E-3</v>
      </c>
      <c r="R176" s="196">
        <f>Q176*H176</f>
        <v>3.1023200000000001E-2</v>
      </c>
      <c r="S176" s="196">
        <v>0</v>
      </c>
      <c r="T176" s="197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98" t="s">
        <v>145</v>
      </c>
      <c r="AT176" s="198" t="s">
        <v>126</v>
      </c>
      <c r="AU176" s="198" t="s">
        <v>87</v>
      </c>
      <c r="AY176" s="16" t="s">
        <v>123</v>
      </c>
      <c r="BE176" s="199">
        <f>IF(N176="základní",J176,0)</f>
        <v>0</v>
      </c>
      <c r="BF176" s="199">
        <f>IF(N176="snížená",J176,0)</f>
        <v>0</v>
      </c>
      <c r="BG176" s="199">
        <f>IF(N176="zákl. přenesená",J176,0)</f>
        <v>0</v>
      </c>
      <c r="BH176" s="199">
        <f>IF(N176="sníž. přenesená",J176,0)</f>
        <v>0</v>
      </c>
      <c r="BI176" s="199">
        <f>IF(N176="nulová",J176,0)</f>
        <v>0</v>
      </c>
      <c r="BJ176" s="16" t="s">
        <v>85</v>
      </c>
      <c r="BK176" s="199">
        <f>ROUND(I176*H176,2)</f>
        <v>0</v>
      </c>
      <c r="BL176" s="16" t="s">
        <v>145</v>
      </c>
      <c r="BM176" s="198" t="s">
        <v>269</v>
      </c>
    </row>
    <row r="177" spans="1:65" s="2" customFormat="1" ht="10.199999999999999">
      <c r="A177" s="33"/>
      <c r="B177" s="34"/>
      <c r="C177" s="35"/>
      <c r="D177" s="200" t="s">
        <v>132</v>
      </c>
      <c r="E177" s="35"/>
      <c r="F177" s="201" t="s">
        <v>270</v>
      </c>
      <c r="G177" s="35"/>
      <c r="H177" s="35"/>
      <c r="I177" s="202"/>
      <c r="J177" s="35"/>
      <c r="K177" s="35"/>
      <c r="L177" s="38"/>
      <c r="M177" s="203"/>
      <c r="N177" s="204"/>
      <c r="O177" s="70"/>
      <c r="P177" s="70"/>
      <c r="Q177" s="70"/>
      <c r="R177" s="70"/>
      <c r="S177" s="70"/>
      <c r="T177" s="71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T177" s="16" t="s">
        <v>132</v>
      </c>
      <c r="AU177" s="16" t="s">
        <v>87</v>
      </c>
    </row>
    <row r="178" spans="1:65" s="2" customFormat="1" ht="19.2">
      <c r="A178" s="33"/>
      <c r="B178" s="34"/>
      <c r="C178" s="35"/>
      <c r="D178" s="200" t="s">
        <v>133</v>
      </c>
      <c r="E178" s="35"/>
      <c r="F178" s="205" t="s">
        <v>258</v>
      </c>
      <c r="G178" s="35"/>
      <c r="H178" s="35"/>
      <c r="I178" s="202"/>
      <c r="J178" s="35"/>
      <c r="K178" s="35"/>
      <c r="L178" s="38"/>
      <c r="M178" s="203"/>
      <c r="N178" s="204"/>
      <c r="O178" s="70"/>
      <c r="P178" s="70"/>
      <c r="Q178" s="70"/>
      <c r="R178" s="70"/>
      <c r="S178" s="70"/>
      <c r="T178" s="71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T178" s="16" t="s">
        <v>133</v>
      </c>
      <c r="AU178" s="16" t="s">
        <v>87</v>
      </c>
    </row>
    <row r="179" spans="1:65" s="13" customFormat="1" ht="10.199999999999999">
      <c r="B179" s="210"/>
      <c r="C179" s="211"/>
      <c r="D179" s="200" t="s">
        <v>222</v>
      </c>
      <c r="E179" s="212" t="s">
        <v>1</v>
      </c>
      <c r="F179" s="213" t="s">
        <v>271</v>
      </c>
      <c r="G179" s="211"/>
      <c r="H179" s="214">
        <v>11.44</v>
      </c>
      <c r="I179" s="215"/>
      <c r="J179" s="211"/>
      <c r="K179" s="211"/>
      <c r="L179" s="216"/>
      <c r="M179" s="217"/>
      <c r="N179" s="218"/>
      <c r="O179" s="218"/>
      <c r="P179" s="218"/>
      <c r="Q179" s="218"/>
      <c r="R179" s="218"/>
      <c r="S179" s="218"/>
      <c r="T179" s="219"/>
      <c r="AT179" s="220" t="s">
        <v>222</v>
      </c>
      <c r="AU179" s="220" t="s">
        <v>87</v>
      </c>
      <c r="AV179" s="13" t="s">
        <v>87</v>
      </c>
      <c r="AW179" s="13" t="s">
        <v>34</v>
      </c>
      <c r="AX179" s="13" t="s">
        <v>77</v>
      </c>
      <c r="AY179" s="220" t="s">
        <v>123</v>
      </c>
    </row>
    <row r="180" spans="1:65" s="13" customFormat="1" ht="10.199999999999999">
      <c r="B180" s="210"/>
      <c r="C180" s="211"/>
      <c r="D180" s="200" t="s">
        <v>222</v>
      </c>
      <c r="E180" s="212" t="s">
        <v>1</v>
      </c>
      <c r="F180" s="213" t="s">
        <v>272</v>
      </c>
      <c r="G180" s="211"/>
      <c r="H180" s="214">
        <v>1.1200000000000001</v>
      </c>
      <c r="I180" s="215"/>
      <c r="J180" s="211"/>
      <c r="K180" s="211"/>
      <c r="L180" s="216"/>
      <c r="M180" s="217"/>
      <c r="N180" s="218"/>
      <c r="O180" s="218"/>
      <c r="P180" s="218"/>
      <c r="Q180" s="218"/>
      <c r="R180" s="218"/>
      <c r="S180" s="218"/>
      <c r="T180" s="219"/>
      <c r="AT180" s="220" t="s">
        <v>222</v>
      </c>
      <c r="AU180" s="220" t="s">
        <v>87</v>
      </c>
      <c r="AV180" s="13" t="s">
        <v>87</v>
      </c>
      <c r="AW180" s="13" t="s">
        <v>34</v>
      </c>
      <c r="AX180" s="13" t="s">
        <v>77</v>
      </c>
      <c r="AY180" s="220" t="s">
        <v>123</v>
      </c>
    </row>
    <row r="181" spans="1:65" s="14" customFormat="1" ht="10.199999999999999">
      <c r="B181" s="221"/>
      <c r="C181" s="222"/>
      <c r="D181" s="200" t="s">
        <v>222</v>
      </c>
      <c r="E181" s="223" t="s">
        <v>1</v>
      </c>
      <c r="F181" s="224" t="s">
        <v>226</v>
      </c>
      <c r="G181" s="222"/>
      <c r="H181" s="225">
        <v>12.559999999999999</v>
      </c>
      <c r="I181" s="226"/>
      <c r="J181" s="222"/>
      <c r="K181" s="222"/>
      <c r="L181" s="227"/>
      <c r="M181" s="228"/>
      <c r="N181" s="229"/>
      <c r="O181" s="229"/>
      <c r="P181" s="229"/>
      <c r="Q181" s="229"/>
      <c r="R181" s="229"/>
      <c r="S181" s="229"/>
      <c r="T181" s="230"/>
      <c r="AT181" s="231" t="s">
        <v>222</v>
      </c>
      <c r="AU181" s="231" t="s">
        <v>87</v>
      </c>
      <c r="AV181" s="14" t="s">
        <v>145</v>
      </c>
      <c r="AW181" s="14" t="s">
        <v>34</v>
      </c>
      <c r="AX181" s="14" t="s">
        <v>85</v>
      </c>
      <c r="AY181" s="231" t="s">
        <v>123</v>
      </c>
    </row>
    <row r="182" spans="1:65" s="2" customFormat="1" ht="16.5" customHeight="1">
      <c r="A182" s="33"/>
      <c r="B182" s="34"/>
      <c r="C182" s="186" t="s">
        <v>273</v>
      </c>
      <c r="D182" s="186" t="s">
        <v>126</v>
      </c>
      <c r="E182" s="187" t="s">
        <v>274</v>
      </c>
      <c r="F182" s="188" t="s">
        <v>275</v>
      </c>
      <c r="G182" s="189" t="s">
        <v>203</v>
      </c>
      <c r="H182" s="190">
        <v>12.56</v>
      </c>
      <c r="I182" s="191"/>
      <c r="J182" s="192">
        <f>ROUND(I182*H182,2)</f>
        <v>0</v>
      </c>
      <c r="K182" s="193"/>
      <c r="L182" s="38"/>
      <c r="M182" s="194" t="s">
        <v>1</v>
      </c>
      <c r="N182" s="195" t="s">
        <v>42</v>
      </c>
      <c r="O182" s="70"/>
      <c r="P182" s="196">
        <f>O182*H182</f>
        <v>0</v>
      </c>
      <c r="Q182" s="196">
        <v>0</v>
      </c>
      <c r="R182" s="196">
        <f>Q182*H182</f>
        <v>0</v>
      </c>
      <c r="S182" s="196">
        <v>0</v>
      </c>
      <c r="T182" s="197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98" t="s">
        <v>145</v>
      </c>
      <c r="AT182" s="198" t="s">
        <v>126</v>
      </c>
      <c r="AU182" s="198" t="s">
        <v>87</v>
      </c>
      <c r="AY182" s="16" t="s">
        <v>123</v>
      </c>
      <c r="BE182" s="199">
        <f>IF(N182="základní",J182,0)</f>
        <v>0</v>
      </c>
      <c r="BF182" s="199">
        <f>IF(N182="snížená",J182,0)</f>
        <v>0</v>
      </c>
      <c r="BG182" s="199">
        <f>IF(N182="zákl. přenesená",J182,0)</f>
        <v>0</v>
      </c>
      <c r="BH182" s="199">
        <f>IF(N182="sníž. přenesená",J182,0)</f>
        <v>0</v>
      </c>
      <c r="BI182" s="199">
        <f>IF(N182="nulová",J182,0)</f>
        <v>0</v>
      </c>
      <c r="BJ182" s="16" t="s">
        <v>85</v>
      </c>
      <c r="BK182" s="199">
        <f>ROUND(I182*H182,2)</f>
        <v>0</v>
      </c>
      <c r="BL182" s="16" t="s">
        <v>145</v>
      </c>
      <c r="BM182" s="198" t="s">
        <v>276</v>
      </c>
    </row>
    <row r="183" spans="1:65" s="2" customFormat="1" ht="10.199999999999999">
      <c r="A183" s="33"/>
      <c r="B183" s="34"/>
      <c r="C183" s="35"/>
      <c r="D183" s="200" t="s">
        <v>132</v>
      </c>
      <c r="E183" s="35"/>
      <c r="F183" s="201" t="s">
        <v>277</v>
      </c>
      <c r="G183" s="35"/>
      <c r="H183" s="35"/>
      <c r="I183" s="202"/>
      <c r="J183" s="35"/>
      <c r="K183" s="35"/>
      <c r="L183" s="38"/>
      <c r="M183" s="203"/>
      <c r="N183" s="204"/>
      <c r="O183" s="70"/>
      <c r="P183" s="70"/>
      <c r="Q183" s="70"/>
      <c r="R183" s="70"/>
      <c r="S183" s="70"/>
      <c r="T183" s="71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T183" s="16" t="s">
        <v>132</v>
      </c>
      <c r="AU183" s="16" t="s">
        <v>87</v>
      </c>
    </row>
    <row r="184" spans="1:65" s="2" customFormat="1" ht="19.2">
      <c r="A184" s="33"/>
      <c r="B184" s="34"/>
      <c r="C184" s="35"/>
      <c r="D184" s="200" t="s">
        <v>133</v>
      </c>
      <c r="E184" s="35"/>
      <c r="F184" s="205" t="s">
        <v>258</v>
      </c>
      <c r="G184" s="35"/>
      <c r="H184" s="35"/>
      <c r="I184" s="202"/>
      <c r="J184" s="35"/>
      <c r="K184" s="35"/>
      <c r="L184" s="38"/>
      <c r="M184" s="203"/>
      <c r="N184" s="204"/>
      <c r="O184" s="70"/>
      <c r="P184" s="70"/>
      <c r="Q184" s="70"/>
      <c r="R184" s="70"/>
      <c r="S184" s="70"/>
      <c r="T184" s="71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T184" s="16" t="s">
        <v>133</v>
      </c>
      <c r="AU184" s="16" t="s">
        <v>87</v>
      </c>
    </row>
    <row r="185" spans="1:65" s="2" customFormat="1" ht="16.5" customHeight="1">
      <c r="A185" s="33"/>
      <c r="B185" s="34"/>
      <c r="C185" s="186" t="s">
        <v>278</v>
      </c>
      <c r="D185" s="186" t="s">
        <v>126</v>
      </c>
      <c r="E185" s="187" t="s">
        <v>279</v>
      </c>
      <c r="F185" s="188" t="s">
        <v>280</v>
      </c>
      <c r="G185" s="189" t="s">
        <v>281</v>
      </c>
      <c r="H185" s="190">
        <v>16.358000000000001</v>
      </c>
      <c r="I185" s="191"/>
      <c r="J185" s="192">
        <f>ROUND(I185*H185,2)</f>
        <v>0</v>
      </c>
      <c r="K185" s="193"/>
      <c r="L185" s="38"/>
      <c r="M185" s="194" t="s">
        <v>1</v>
      </c>
      <c r="N185" s="195" t="s">
        <v>42</v>
      </c>
      <c r="O185" s="70"/>
      <c r="P185" s="196">
        <f>O185*H185</f>
        <v>0</v>
      </c>
      <c r="Q185" s="196">
        <v>1.06277</v>
      </c>
      <c r="R185" s="196">
        <f>Q185*H185</f>
        <v>17.384791660000001</v>
      </c>
      <c r="S185" s="196">
        <v>0</v>
      </c>
      <c r="T185" s="197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98" t="s">
        <v>145</v>
      </c>
      <c r="AT185" s="198" t="s">
        <v>126</v>
      </c>
      <c r="AU185" s="198" t="s">
        <v>87</v>
      </c>
      <c r="AY185" s="16" t="s">
        <v>123</v>
      </c>
      <c r="BE185" s="199">
        <f>IF(N185="základní",J185,0)</f>
        <v>0</v>
      </c>
      <c r="BF185" s="199">
        <f>IF(N185="snížená",J185,0)</f>
        <v>0</v>
      </c>
      <c r="BG185" s="199">
        <f>IF(N185="zákl. přenesená",J185,0)</f>
        <v>0</v>
      </c>
      <c r="BH185" s="199">
        <f>IF(N185="sníž. přenesená",J185,0)</f>
        <v>0</v>
      </c>
      <c r="BI185" s="199">
        <f>IF(N185="nulová",J185,0)</f>
        <v>0</v>
      </c>
      <c r="BJ185" s="16" t="s">
        <v>85</v>
      </c>
      <c r="BK185" s="199">
        <f>ROUND(I185*H185,2)</f>
        <v>0</v>
      </c>
      <c r="BL185" s="16" t="s">
        <v>145</v>
      </c>
      <c r="BM185" s="198" t="s">
        <v>282</v>
      </c>
    </row>
    <row r="186" spans="1:65" s="2" customFormat="1" ht="10.199999999999999">
      <c r="A186" s="33"/>
      <c r="B186" s="34"/>
      <c r="C186" s="35"/>
      <c r="D186" s="200" t="s">
        <v>132</v>
      </c>
      <c r="E186" s="35"/>
      <c r="F186" s="201" t="s">
        <v>283</v>
      </c>
      <c r="G186" s="35"/>
      <c r="H186" s="35"/>
      <c r="I186" s="202"/>
      <c r="J186" s="35"/>
      <c r="K186" s="35"/>
      <c r="L186" s="38"/>
      <c r="M186" s="203"/>
      <c r="N186" s="204"/>
      <c r="O186" s="70"/>
      <c r="P186" s="70"/>
      <c r="Q186" s="70"/>
      <c r="R186" s="70"/>
      <c r="S186" s="70"/>
      <c r="T186" s="71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T186" s="16" t="s">
        <v>132</v>
      </c>
      <c r="AU186" s="16" t="s">
        <v>87</v>
      </c>
    </row>
    <row r="187" spans="1:65" s="2" customFormat="1" ht="19.2">
      <c r="A187" s="33"/>
      <c r="B187" s="34"/>
      <c r="C187" s="35"/>
      <c r="D187" s="200" t="s">
        <v>133</v>
      </c>
      <c r="E187" s="35"/>
      <c r="F187" s="205" t="s">
        <v>284</v>
      </c>
      <c r="G187" s="35"/>
      <c r="H187" s="35"/>
      <c r="I187" s="202"/>
      <c r="J187" s="35"/>
      <c r="K187" s="35"/>
      <c r="L187" s="38"/>
      <c r="M187" s="203"/>
      <c r="N187" s="204"/>
      <c r="O187" s="70"/>
      <c r="P187" s="70"/>
      <c r="Q187" s="70"/>
      <c r="R187" s="70"/>
      <c r="S187" s="70"/>
      <c r="T187" s="71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T187" s="16" t="s">
        <v>133</v>
      </c>
      <c r="AU187" s="16" t="s">
        <v>87</v>
      </c>
    </row>
    <row r="188" spans="1:65" s="13" customFormat="1" ht="10.199999999999999">
      <c r="B188" s="210"/>
      <c r="C188" s="211"/>
      <c r="D188" s="200" t="s">
        <v>222</v>
      </c>
      <c r="E188" s="212" t="s">
        <v>1</v>
      </c>
      <c r="F188" s="213" t="s">
        <v>285</v>
      </c>
      <c r="G188" s="211"/>
      <c r="H188" s="214">
        <v>16.358000000000001</v>
      </c>
      <c r="I188" s="215"/>
      <c r="J188" s="211"/>
      <c r="K188" s="211"/>
      <c r="L188" s="216"/>
      <c r="M188" s="217"/>
      <c r="N188" s="218"/>
      <c r="O188" s="218"/>
      <c r="P188" s="218"/>
      <c r="Q188" s="218"/>
      <c r="R188" s="218"/>
      <c r="S188" s="218"/>
      <c r="T188" s="219"/>
      <c r="AT188" s="220" t="s">
        <v>222</v>
      </c>
      <c r="AU188" s="220" t="s">
        <v>87</v>
      </c>
      <c r="AV188" s="13" t="s">
        <v>87</v>
      </c>
      <c r="AW188" s="13" t="s">
        <v>34</v>
      </c>
      <c r="AX188" s="13" t="s">
        <v>85</v>
      </c>
      <c r="AY188" s="220" t="s">
        <v>123</v>
      </c>
    </row>
    <row r="189" spans="1:65" s="12" customFormat="1" ht="22.8" customHeight="1">
      <c r="B189" s="170"/>
      <c r="C189" s="171"/>
      <c r="D189" s="172" t="s">
        <v>76</v>
      </c>
      <c r="E189" s="184" t="s">
        <v>140</v>
      </c>
      <c r="F189" s="184" t="s">
        <v>286</v>
      </c>
      <c r="G189" s="171"/>
      <c r="H189" s="171"/>
      <c r="I189" s="174"/>
      <c r="J189" s="185">
        <f>BK189</f>
        <v>0</v>
      </c>
      <c r="K189" s="171"/>
      <c r="L189" s="176"/>
      <c r="M189" s="177"/>
      <c r="N189" s="178"/>
      <c r="O189" s="178"/>
      <c r="P189" s="179">
        <f>SUM(P190:P192)</f>
        <v>0</v>
      </c>
      <c r="Q189" s="178"/>
      <c r="R189" s="179">
        <f>SUM(R190:R192)</f>
        <v>3.24342</v>
      </c>
      <c r="S189" s="178"/>
      <c r="T189" s="180">
        <f>SUM(T190:T192)</f>
        <v>0</v>
      </c>
      <c r="AR189" s="181" t="s">
        <v>85</v>
      </c>
      <c r="AT189" s="182" t="s">
        <v>76</v>
      </c>
      <c r="AU189" s="182" t="s">
        <v>85</v>
      </c>
      <c r="AY189" s="181" t="s">
        <v>123</v>
      </c>
      <c r="BK189" s="183">
        <f>SUM(BK190:BK192)</f>
        <v>0</v>
      </c>
    </row>
    <row r="190" spans="1:65" s="2" customFormat="1" ht="21.75" customHeight="1">
      <c r="A190" s="33"/>
      <c r="B190" s="34"/>
      <c r="C190" s="186" t="s">
        <v>287</v>
      </c>
      <c r="D190" s="186" t="s">
        <v>126</v>
      </c>
      <c r="E190" s="187" t="s">
        <v>288</v>
      </c>
      <c r="F190" s="188" t="s">
        <v>289</v>
      </c>
      <c r="G190" s="189" t="s">
        <v>213</v>
      </c>
      <c r="H190" s="190">
        <v>9</v>
      </c>
      <c r="I190" s="191"/>
      <c r="J190" s="192">
        <f>ROUND(I190*H190,2)</f>
        <v>0</v>
      </c>
      <c r="K190" s="193"/>
      <c r="L190" s="38"/>
      <c r="M190" s="194" t="s">
        <v>1</v>
      </c>
      <c r="N190" s="195" t="s">
        <v>42</v>
      </c>
      <c r="O190" s="70"/>
      <c r="P190" s="196">
        <f>O190*H190</f>
        <v>0</v>
      </c>
      <c r="Q190" s="196">
        <v>0.36037999999999998</v>
      </c>
      <c r="R190" s="196">
        <f>Q190*H190</f>
        <v>3.24342</v>
      </c>
      <c r="S190" s="196">
        <v>0</v>
      </c>
      <c r="T190" s="197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98" t="s">
        <v>145</v>
      </c>
      <c r="AT190" s="198" t="s">
        <v>126</v>
      </c>
      <c r="AU190" s="198" t="s">
        <v>87</v>
      </c>
      <c r="AY190" s="16" t="s">
        <v>123</v>
      </c>
      <c r="BE190" s="199">
        <f>IF(N190="základní",J190,0)</f>
        <v>0</v>
      </c>
      <c r="BF190" s="199">
        <f>IF(N190="snížená",J190,0)</f>
        <v>0</v>
      </c>
      <c r="BG190" s="199">
        <f>IF(N190="zákl. přenesená",J190,0)</f>
        <v>0</v>
      </c>
      <c r="BH190" s="199">
        <f>IF(N190="sníž. přenesená",J190,0)</f>
        <v>0</v>
      </c>
      <c r="BI190" s="199">
        <f>IF(N190="nulová",J190,0)</f>
        <v>0</v>
      </c>
      <c r="BJ190" s="16" t="s">
        <v>85</v>
      </c>
      <c r="BK190" s="199">
        <f>ROUND(I190*H190,2)</f>
        <v>0</v>
      </c>
      <c r="BL190" s="16" t="s">
        <v>145</v>
      </c>
      <c r="BM190" s="198" t="s">
        <v>290</v>
      </c>
    </row>
    <row r="191" spans="1:65" s="2" customFormat="1" ht="48">
      <c r="A191" s="33"/>
      <c r="B191" s="34"/>
      <c r="C191" s="35"/>
      <c r="D191" s="200" t="s">
        <v>132</v>
      </c>
      <c r="E191" s="35"/>
      <c r="F191" s="201" t="s">
        <v>291</v>
      </c>
      <c r="G191" s="35"/>
      <c r="H191" s="35"/>
      <c r="I191" s="202"/>
      <c r="J191" s="35"/>
      <c r="K191" s="35"/>
      <c r="L191" s="38"/>
      <c r="M191" s="203"/>
      <c r="N191" s="204"/>
      <c r="O191" s="70"/>
      <c r="P191" s="70"/>
      <c r="Q191" s="70"/>
      <c r="R191" s="70"/>
      <c r="S191" s="70"/>
      <c r="T191" s="71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T191" s="16" t="s">
        <v>132</v>
      </c>
      <c r="AU191" s="16" t="s">
        <v>87</v>
      </c>
    </row>
    <row r="192" spans="1:65" s="2" customFormat="1" ht="28.8">
      <c r="A192" s="33"/>
      <c r="B192" s="34"/>
      <c r="C192" s="35"/>
      <c r="D192" s="200" t="s">
        <v>133</v>
      </c>
      <c r="E192" s="35"/>
      <c r="F192" s="205" t="s">
        <v>292</v>
      </c>
      <c r="G192" s="35"/>
      <c r="H192" s="35"/>
      <c r="I192" s="202"/>
      <c r="J192" s="35"/>
      <c r="K192" s="35"/>
      <c r="L192" s="38"/>
      <c r="M192" s="203"/>
      <c r="N192" s="204"/>
      <c r="O192" s="70"/>
      <c r="P192" s="70"/>
      <c r="Q192" s="70"/>
      <c r="R192" s="70"/>
      <c r="S192" s="70"/>
      <c r="T192" s="71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T192" s="16" t="s">
        <v>133</v>
      </c>
      <c r="AU192" s="16" t="s">
        <v>87</v>
      </c>
    </row>
    <row r="193" spans="1:65" s="12" customFormat="1" ht="22.8" customHeight="1">
      <c r="B193" s="170"/>
      <c r="C193" s="171"/>
      <c r="D193" s="172" t="s">
        <v>76</v>
      </c>
      <c r="E193" s="184" t="s">
        <v>145</v>
      </c>
      <c r="F193" s="184" t="s">
        <v>293</v>
      </c>
      <c r="G193" s="171"/>
      <c r="H193" s="171"/>
      <c r="I193" s="174"/>
      <c r="J193" s="185">
        <f>BK193</f>
        <v>0</v>
      </c>
      <c r="K193" s="171"/>
      <c r="L193" s="176"/>
      <c r="M193" s="177"/>
      <c r="N193" s="178"/>
      <c r="O193" s="178"/>
      <c r="P193" s="179">
        <f>SUM(P194:P197)</f>
        <v>0</v>
      </c>
      <c r="Q193" s="178"/>
      <c r="R193" s="179">
        <f>SUM(R194:R197)</f>
        <v>109.68940000000001</v>
      </c>
      <c r="S193" s="178"/>
      <c r="T193" s="180">
        <f>SUM(T194:T197)</f>
        <v>0</v>
      </c>
      <c r="AR193" s="181" t="s">
        <v>85</v>
      </c>
      <c r="AT193" s="182" t="s">
        <v>76</v>
      </c>
      <c r="AU193" s="182" t="s">
        <v>85</v>
      </c>
      <c r="AY193" s="181" t="s">
        <v>123</v>
      </c>
      <c r="BK193" s="183">
        <f>SUM(BK194:BK197)</f>
        <v>0</v>
      </c>
    </row>
    <row r="194" spans="1:65" s="2" customFormat="1" ht="21.75" customHeight="1">
      <c r="A194" s="33"/>
      <c r="B194" s="34"/>
      <c r="C194" s="186" t="s">
        <v>8</v>
      </c>
      <c r="D194" s="186" t="s">
        <v>126</v>
      </c>
      <c r="E194" s="187" t="s">
        <v>294</v>
      </c>
      <c r="F194" s="188" t="s">
        <v>295</v>
      </c>
      <c r="G194" s="189" t="s">
        <v>213</v>
      </c>
      <c r="H194" s="190">
        <v>49.1</v>
      </c>
      <c r="I194" s="191"/>
      <c r="J194" s="192">
        <f>ROUND(I194*H194,2)</f>
        <v>0</v>
      </c>
      <c r="K194" s="193"/>
      <c r="L194" s="38"/>
      <c r="M194" s="194" t="s">
        <v>1</v>
      </c>
      <c r="N194" s="195" t="s">
        <v>42</v>
      </c>
      <c r="O194" s="70"/>
      <c r="P194" s="196">
        <f>O194*H194</f>
        <v>0</v>
      </c>
      <c r="Q194" s="196">
        <v>2.234</v>
      </c>
      <c r="R194" s="196">
        <f>Q194*H194</f>
        <v>109.68940000000001</v>
      </c>
      <c r="S194" s="196">
        <v>0</v>
      </c>
      <c r="T194" s="197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198" t="s">
        <v>145</v>
      </c>
      <c r="AT194" s="198" t="s">
        <v>126</v>
      </c>
      <c r="AU194" s="198" t="s">
        <v>87</v>
      </c>
      <c r="AY194" s="16" t="s">
        <v>123</v>
      </c>
      <c r="BE194" s="199">
        <f>IF(N194="základní",J194,0)</f>
        <v>0</v>
      </c>
      <c r="BF194" s="199">
        <f>IF(N194="snížená",J194,0)</f>
        <v>0</v>
      </c>
      <c r="BG194" s="199">
        <f>IF(N194="zákl. přenesená",J194,0)</f>
        <v>0</v>
      </c>
      <c r="BH194" s="199">
        <f>IF(N194="sníž. přenesená",J194,0)</f>
        <v>0</v>
      </c>
      <c r="BI194" s="199">
        <f>IF(N194="nulová",J194,0)</f>
        <v>0</v>
      </c>
      <c r="BJ194" s="16" t="s">
        <v>85</v>
      </c>
      <c r="BK194" s="199">
        <f>ROUND(I194*H194,2)</f>
        <v>0</v>
      </c>
      <c r="BL194" s="16" t="s">
        <v>145</v>
      </c>
      <c r="BM194" s="198" t="s">
        <v>296</v>
      </c>
    </row>
    <row r="195" spans="1:65" s="2" customFormat="1" ht="28.8">
      <c r="A195" s="33"/>
      <c r="B195" s="34"/>
      <c r="C195" s="35"/>
      <c r="D195" s="200" t="s">
        <v>132</v>
      </c>
      <c r="E195" s="35"/>
      <c r="F195" s="201" t="s">
        <v>297</v>
      </c>
      <c r="G195" s="35"/>
      <c r="H195" s="35"/>
      <c r="I195" s="202"/>
      <c r="J195" s="35"/>
      <c r="K195" s="35"/>
      <c r="L195" s="38"/>
      <c r="M195" s="203"/>
      <c r="N195" s="204"/>
      <c r="O195" s="70"/>
      <c r="P195" s="70"/>
      <c r="Q195" s="70"/>
      <c r="R195" s="70"/>
      <c r="S195" s="70"/>
      <c r="T195" s="71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T195" s="16" t="s">
        <v>132</v>
      </c>
      <c r="AU195" s="16" t="s">
        <v>87</v>
      </c>
    </row>
    <row r="196" spans="1:65" s="2" customFormat="1" ht="19.2">
      <c r="A196" s="33"/>
      <c r="B196" s="34"/>
      <c r="C196" s="35"/>
      <c r="D196" s="200" t="s">
        <v>133</v>
      </c>
      <c r="E196" s="35"/>
      <c r="F196" s="205" t="s">
        <v>298</v>
      </c>
      <c r="G196" s="35"/>
      <c r="H196" s="35"/>
      <c r="I196" s="202"/>
      <c r="J196" s="35"/>
      <c r="K196" s="35"/>
      <c r="L196" s="38"/>
      <c r="M196" s="203"/>
      <c r="N196" s="204"/>
      <c r="O196" s="70"/>
      <c r="P196" s="70"/>
      <c r="Q196" s="70"/>
      <c r="R196" s="70"/>
      <c r="S196" s="70"/>
      <c r="T196" s="71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T196" s="16" t="s">
        <v>133</v>
      </c>
      <c r="AU196" s="16" t="s">
        <v>87</v>
      </c>
    </row>
    <row r="197" spans="1:65" s="13" customFormat="1" ht="10.199999999999999">
      <c r="B197" s="210"/>
      <c r="C197" s="211"/>
      <c r="D197" s="200" t="s">
        <v>222</v>
      </c>
      <c r="E197" s="212" t="s">
        <v>1</v>
      </c>
      <c r="F197" s="213" t="s">
        <v>299</v>
      </c>
      <c r="G197" s="211"/>
      <c r="H197" s="214">
        <v>49.1</v>
      </c>
      <c r="I197" s="215"/>
      <c r="J197" s="211"/>
      <c r="K197" s="211"/>
      <c r="L197" s="216"/>
      <c r="M197" s="217"/>
      <c r="N197" s="218"/>
      <c r="O197" s="218"/>
      <c r="P197" s="218"/>
      <c r="Q197" s="218"/>
      <c r="R197" s="218"/>
      <c r="S197" s="218"/>
      <c r="T197" s="219"/>
      <c r="AT197" s="220" t="s">
        <v>222</v>
      </c>
      <c r="AU197" s="220" t="s">
        <v>87</v>
      </c>
      <c r="AV197" s="13" t="s">
        <v>87</v>
      </c>
      <c r="AW197" s="13" t="s">
        <v>34</v>
      </c>
      <c r="AX197" s="13" t="s">
        <v>85</v>
      </c>
      <c r="AY197" s="220" t="s">
        <v>123</v>
      </c>
    </row>
    <row r="198" spans="1:65" s="12" customFormat="1" ht="22.8" customHeight="1">
      <c r="B198" s="170"/>
      <c r="C198" s="171"/>
      <c r="D198" s="172" t="s">
        <v>76</v>
      </c>
      <c r="E198" s="184" t="s">
        <v>154</v>
      </c>
      <c r="F198" s="184" t="s">
        <v>300</v>
      </c>
      <c r="G198" s="171"/>
      <c r="H198" s="171"/>
      <c r="I198" s="174"/>
      <c r="J198" s="185">
        <f>BK198</f>
        <v>0</v>
      </c>
      <c r="K198" s="171"/>
      <c r="L198" s="176"/>
      <c r="M198" s="177"/>
      <c r="N198" s="178"/>
      <c r="O198" s="178"/>
      <c r="P198" s="179">
        <f>SUM(P199:P201)</f>
        <v>0</v>
      </c>
      <c r="Q198" s="178"/>
      <c r="R198" s="179">
        <f>SUM(R199:R201)</f>
        <v>1.477E-3</v>
      </c>
      <c r="S198" s="178"/>
      <c r="T198" s="180">
        <f>SUM(T199:T201)</f>
        <v>0</v>
      </c>
      <c r="AR198" s="181" t="s">
        <v>85</v>
      </c>
      <c r="AT198" s="182" t="s">
        <v>76</v>
      </c>
      <c r="AU198" s="182" t="s">
        <v>85</v>
      </c>
      <c r="AY198" s="181" t="s">
        <v>123</v>
      </c>
      <c r="BK198" s="183">
        <f>SUM(BK199:BK201)</f>
        <v>0</v>
      </c>
    </row>
    <row r="199" spans="1:65" s="2" customFormat="1" ht="21.75" customHeight="1">
      <c r="A199" s="33"/>
      <c r="B199" s="34"/>
      <c r="C199" s="186" t="s">
        <v>301</v>
      </c>
      <c r="D199" s="186" t="s">
        <v>126</v>
      </c>
      <c r="E199" s="187" t="s">
        <v>302</v>
      </c>
      <c r="F199" s="188" t="s">
        <v>303</v>
      </c>
      <c r="G199" s="189" t="s">
        <v>304</v>
      </c>
      <c r="H199" s="190">
        <v>147.69999999999999</v>
      </c>
      <c r="I199" s="191"/>
      <c r="J199" s="192">
        <f>ROUND(I199*H199,2)</f>
        <v>0</v>
      </c>
      <c r="K199" s="193"/>
      <c r="L199" s="38"/>
      <c r="M199" s="194" t="s">
        <v>1</v>
      </c>
      <c r="N199" s="195" t="s">
        <v>42</v>
      </c>
      <c r="O199" s="70"/>
      <c r="P199" s="196">
        <f>O199*H199</f>
        <v>0</v>
      </c>
      <c r="Q199" s="196">
        <v>1.0000000000000001E-5</v>
      </c>
      <c r="R199" s="196">
        <f>Q199*H199</f>
        <v>1.477E-3</v>
      </c>
      <c r="S199" s="196">
        <v>0</v>
      </c>
      <c r="T199" s="197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198" t="s">
        <v>145</v>
      </c>
      <c r="AT199" s="198" t="s">
        <v>126</v>
      </c>
      <c r="AU199" s="198" t="s">
        <v>87</v>
      </c>
      <c r="AY199" s="16" t="s">
        <v>123</v>
      </c>
      <c r="BE199" s="199">
        <f>IF(N199="základní",J199,0)</f>
        <v>0</v>
      </c>
      <c r="BF199" s="199">
        <f>IF(N199="snížená",J199,0)</f>
        <v>0</v>
      </c>
      <c r="BG199" s="199">
        <f>IF(N199="zákl. přenesená",J199,0)</f>
        <v>0</v>
      </c>
      <c r="BH199" s="199">
        <f>IF(N199="sníž. přenesená",J199,0)</f>
        <v>0</v>
      </c>
      <c r="BI199" s="199">
        <f>IF(N199="nulová",J199,0)</f>
        <v>0</v>
      </c>
      <c r="BJ199" s="16" t="s">
        <v>85</v>
      </c>
      <c r="BK199" s="199">
        <f>ROUND(I199*H199,2)</f>
        <v>0</v>
      </c>
      <c r="BL199" s="16" t="s">
        <v>145</v>
      </c>
      <c r="BM199" s="198" t="s">
        <v>305</v>
      </c>
    </row>
    <row r="200" spans="1:65" s="2" customFormat="1" ht="28.8">
      <c r="A200" s="33"/>
      <c r="B200" s="34"/>
      <c r="C200" s="35"/>
      <c r="D200" s="200" t="s">
        <v>132</v>
      </c>
      <c r="E200" s="35"/>
      <c r="F200" s="201" t="s">
        <v>306</v>
      </c>
      <c r="G200" s="35"/>
      <c r="H200" s="35"/>
      <c r="I200" s="202"/>
      <c r="J200" s="35"/>
      <c r="K200" s="35"/>
      <c r="L200" s="38"/>
      <c r="M200" s="203"/>
      <c r="N200" s="204"/>
      <c r="O200" s="70"/>
      <c r="P200" s="70"/>
      <c r="Q200" s="70"/>
      <c r="R200" s="70"/>
      <c r="S200" s="70"/>
      <c r="T200" s="71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T200" s="16" t="s">
        <v>132</v>
      </c>
      <c r="AU200" s="16" t="s">
        <v>87</v>
      </c>
    </row>
    <row r="201" spans="1:65" s="13" customFormat="1" ht="10.199999999999999">
      <c r="B201" s="210"/>
      <c r="C201" s="211"/>
      <c r="D201" s="200" t="s">
        <v>222</v>
      </c>
      <c r="E201" s="212" t="s">
        <v>1</v>
      </c>
      <c r="F201" s="213" t="s">
        <v>307</v>
      </c>
      <c r="G201" s="211"/>
      <c r="H201" s="214">
        <v>147.69999999999999</v>
      </c>
      <c r="I201" s="215"/>
      <c r="J201" s="211"/>
      <c r="K201" s="211"/>
      <c r="L201" s="216"/>
      <c r="M201" s="217"/>
      <c r="N201" s="218"/>
      <c r="O201" s="218"/>
      <c r="P201" s="218"/>
      <c r="Q201" s="218"/>
      <c r="R201" s="218"/>
      <c r="S201" s="218"/>
      <c r="T201" s="219"/>
      <c r="AT201" s="220" t="s">
        <v>222</v>
      </c>
      <c r="AU201" s="220" t="s">
        <v>87</v>
      </c>
      <c r="AV201" s="13" t="s">
        <v>87</v>
      </c>
      <c r="AW201" s="13" t="s">
        <v>34</v>
      </c>
      <c r="AX201" s="13" t="s">
        <v>85</v>
      </c>
      <c r="AY201" s="220" t="s">
        <v>123</v>
      </c>
    </row>
    <row r="202" spans="1:65" s="12" customFormat="1" ht="22.8" customHeight="1">
      <c r="B202" s="170"/>
      <c r="C202" s="171"/>
      <c r="D202" s="172" t="s">
        <v>76</v>
      </c>
      <c r="E202" s="184" t="s">
        <v>166</v>
      </c>
      <c r="F202" s="184" t="s">
        <v>308</v>
      </c>
      <c r="G202" s="171"/>
      <c r="H202" s="171"/>
      <c r="I202" s="174"/>
      <c r="J202" s="185">
        <f>BK202</f>
        <v>0</v>
      </c>
      <c r="K202" s="171"/>
      <c r="L202" s="176"/>
      <c r="M202" s="177"/>
      <c r="N202" s="178"/>
      <c r="O202" s="178"/>
      <c r="P202" s="179">
        <f>SUM(P203:P241)</f>
        <v>0</v>
      </c>
      <c r="Q202" s="178"/>
      <c r="R202" s="179">
        <f>SUM(R203:R241)</f>
        <v>4.0059276400000003</v>
      </c>
      <c r="S202" s="178"/>
      <c r="T202" s="180">
        <f>SUM(T203:T241)</f>
        <v>0</v>
      </c>
      <c r="AR202" s="181" t="s">
        <v>85</v>
      </c>
      <c r="AT202" s="182" t="s">
        <v>76</v>
      </c>
      <c r="AU202" s="182" t="s">
        <v>85</v>
      </c>
      <c r="AY202" s="181" t="s">
        <v>123</v>
      </c>
      <c r="BK202" s="183">
        <f>SUM(BK203:BK241)</f>
        <v>0</v>
      </c>
    </row>
    <row r="203" spans="1:65" s="2" customFormat="1" ht="33" customHeight="1">
      <c r="A203" s="33"/>
      <c r="B203" s="34"/>
      <c r="C203" s="186" t="s">
        <v>309</v>
      </c>
      <c r="D203" s="186" t="s">
        <v>126</v>
      </c>
      <c r="E203" s="187" t="s">
        <v>310</v>
      </c>
      <c r="F203" s="188" t="s">
        <v>311</v>
      </c>
      <c r="G203" s="189" t="s">
        <v>304</v>
      </c>
      <c r="H203" s="190">
        <v>98.5</v>
      </c>
      <c r="I203" s="191"/>
      <c r="J203" s="192">
        <f>ROUND(I203*H203,2)</f>
        <v>0</v>
      </c>
      <c r="K203" s="193"/>
      <c r="L203" s="38"/>
      <c r="M203" s="194" t="s">
        <v>1</v>
      </c>
      <c r="N203" s="195" t="s">
        <v>42</v>
      </c>
      <c r="O203" s="70"/>
      <c r="P203" s="196">
        <f>O203*H203</f>
        <v>0</v>
      </c>
      <c r="Q203" s="196">
        <v>0</v>
      </c>
      <c r="R203" s="196">
        <f>Q203*H203</f>
        <v>0</v>
      </c>
      <c r="S203" s="196">
        <v>0</v>
      </c>
      <c r="T203" s="197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198" t="s">
        <v>145</v>
      </c>
      <c r="AT203" s="198" t="s">
        <v>126</v>
      </c>
      <c r="AU203" s="198" t="s">
        <v>87</v>
      </c>
      <c r="AY203" s="16" t="s">
        <v>123</v>
      </c>
      <c r="BE203" s="199">
        <f>IF(N203="základní",J203,0)</f>
        <v>0</v>
      </c>
      <c r="BF203" s="199">
        <f>IF(N203="snížená",J203,0)</f>
        <v>0</v>
      </c>
      <c r="BG203" s="199">
        <f>IF(N203="zákl. přenesená",J203,0)</f>
        <v>0</v>
      </c>
      <c r="BH203" s="199">
        <f>IF(N203="sníž. přenesená",J203,0)</f>
        <v>0</v>
      </c>
      <c r="BI203" s="199">
        <f>IF(N203="nulová",J203,0)</f>
        <v>0</v>
      </c>
      <c r="BJ203" s="16" t="s">
        <v>85</v>
      </c>
      <c r="BK203" s="199">
        <f>ROUND(I203*H203,2)</f>
        <v>0</v>
      </c>
      <c r="BL203" s="16" t="s">
        <v>145</v>
      </c>
      <c r="BM203" s="198" t="s">
        <v>312</v>
      </c>
    </row>
    <row r="204" spans="1:65" s="2" customFormat="1" ht="19.2">
      <c r="A204" s="33"/>
      <c r="B204" s="34"/>
      <c r="C204" s="35"/>
      <c r="D204" s="200" t="s">
        <v>132</v>
      </c>
      <c r="E204" s="35"/>
      <c r="F204" s="201" t="s">
        <v>311</v>
      </c>
      <c r="G204" s="35"/>
      <c r="H204" s="35"/>
      <c r="I204" s="202"/>
      <c r="J204" s="35"/>
      <c r="K204" s="35"/>
      <c r="L204" s="38"/>
      <c r="M204" s="203"/>
      <c r="N204" s="204"/>
      <c r="O204" s="70"/>
      <c r="P204" s="70"/>
      <c r="Q204" s="70"/>
      <c r="R204" s="70"/>
      <c r="S204" s="70"/>
      <c r="T204" s="71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T204" s="16" t="s">
        <v>132</v>
      </c>
      <c r="AU204" s="16" t="s">
        <v>87</v>
      </c>
    </row>
    <row r="205" spans="1:65" s="2" customFormat="1" ht="19.2">
      <c r="A205" s="33"/>
      <c r="B205" s="34"/>
      <c r="C205" s="35"/>
      <c r="D205" s="200" t="s">
        <v>133</v>
      </c>
      <c r="E205" s="35"/>
      <c r="F205" s="205" t="s">
        <v>313</v>
      </c>
      <c r="G205" s="35"/>
      <c r="H205" s="35"/>
      <c r="I205" s="202"/>
      <c r="J205" s="35"/>
      <c r="K205" s="35"/>
      <c r="L205" s="38"/>
      <c r="M205" s="203"/>
      <c r="N205" s="204"/>
      <c r="O205" s="70"/>
      <c r="P205" s="70"/>
      <c r="Q205" s="70"/>
      <c r="R205" s="70"/>
      <c r="S205" s="70"/>
      <c r="T205" s="71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T205" s="16" t="s">
        <v>133</v>
      </c>
      <c r="AU205" s="16" t="s">
        <v>87</v>
      </c>
    </row>
    <row r="206" spans="1:65" s="2" customFormat="1" ht="16.5" customHeight="1">
      <c r="A206" s="33"/>
      <c r="B206" s="34"/>
      <c r="C206" s="232" t="s">
        <v>314</v>
      </c>
      <c r="D206" s="232" t="s">
        <v>315</v>
      </c>
      <c r="E206" s="233" t="s">
        <v>316</v>
      </c>
      <c r="F206" s="234" t="s">
        <v>317</v>
      </c>
      <c r="G206" s="235" t="s">
        <v>304</v>
      </c>
      <c r="H206" s="236">
        <v>99.977999999999994</v>
      </c>
      <c r="I206" s="237"/>
      <c r="J206" s="238">
        <f>ROUND(I206*H206,2)</f>
        <v>0</v>
      </c>
      <c r="K206" s="239"/>
      <c r="L206" s="240"/>
      <c r="M206" s="241" t="s">
        <v>1</v>
      </c>
      <c r="N206" s="242" t="s">
        <v>42</v>
      </c>
      <c r="O206" s="70"/>
      <c r="P206" s="196">
        <f>O206*H206</f>
        <v>0</v>
      </c>
      <c r="Q206" s="196">
        <v>2.7999999999999998E-4</v>
      </c>
      <c r="R206" s="196">
        <f>Q206*H206</f>
        <v>2.7993839999999996E-2</v>
      </c>
      <c r="S206" s="196">
        <v>0</v>
      </c>
      <c r="T206" s="197">
        <f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198" t="s">
        <v>166</v>
      </c>
      <c r="AT206" s="198" t="s">
        <v>315</v>
      </c>
      <c r="AU206" s="198" t="s">
        <v>87</v>
      </c>
      <c r="AY206" s="16" t="s">
        <v>123</v>
      </c>
      <c r="BE206" s="199">
        <f>IF(N206="základní",J206,0)</f>
        <v>0</v>
      </c>
      <c r="BF206" s="199">
        <f>IF(N206="snížená",J206,0)</f>
        <v>0</v>
      </c>
      <c r="BG206" s="199">
        <f>IF(N206="zákl. přenesená",J206,0)</f>
        <v>0</v>
      </c>
      <c r="BH206" s="199">
        <f>IF(N206="sníž. přenesená",J206,0)</f>
        <v>0</v>
      </c>
      <c r="BI206" s="199">
        <f>IF(N206="nulová",J206,0)</f>
        <v>0</v>
      </c>
      <c r="BJ206" s="16" t="s">
        <v>85</v>
      </c>
      <c r="BK206" s="199">
        <f>ROUND(I206*H206,2)</f>
        <v>0</v>
      </c>
      <c r="BL206" s="16" t="s">
        <v>145</v>
      </c>
      <c r="BM206" s="198" t="s">
        <v>318</v>
      </c>
    </row>
    <row r="207" spans="1:65" s="2" customFormat="1" ht="10.199999999999999">
      <c r="A207" s="33"/>
      <c r="B207" s="34"/>
      <c r="C207" s="35"/>
      <c r="D207" s="200" t="s">
        <v>132</v>
      </c>
      <c r="E207" s="35"/>
      <c r="F207" s="201" t="s">
        <v>317</v>
      </c>
      <c r="G207" s="35"/>
      <c r="H207" s="35"/>
      <c r="I207" s="202"/>
      <c r="J207" s="35"/>
      <c r="K207" s="35"/>
      <c r="L207" s="38"/>
      <c r="M207" s="203"/>
      <c r="N207" s="204"/>
      <c r="O207" s="70"/>
      <c r="P207" s="70"/>
      <c r="Q207" s="70"/>
      <c r="R207" s="70"/>
      <c r="S207" s="70"/>
      <c r="T207" s="71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T207" s="16" t="s">
        <v>132</v>
      </c>
      <c r="AU207" s="16" t="s">
        <v>87</v>
      </c>
    </row>
    <row r="208" spans="1:65" s="13" customFormat="1" ht="10.199999999999999">
      <c r="B208" s="210"/>
      <c r="C208" s="211"/>
      <c r="D208" s="200" t="s">
        <v>222</v>
      </c>
      <c r="E208" s="211"/>
      <c r="F208" s="213" t="s">
        <v>319</v>
      </c>
      <c r="G208" s="211"/>
      <c r="H208" s="214">
        <v>99.977999999999994</v>
      </c>
      <c r="I208" s="215"/>
      <c r="J208" s="211"/>
      <c r="K208" s="211"/>
      <c r="L208" s="216"/>
      <c r="M208" s="217"/>
      <c r="N208" s="218"/>
      <c r="O208" s="218"/>
      <c r="P208" s="218"/>
      <c r="Q208" s="218"/>
      <c r="R208" s="218"/>
      <c r="S208" s="218"/>
      <c r="T208" s="219"/>
      <c r="AT208" s="220" t="s">
        <v>222</v>
      </c>
      <c r="AU208" s="220" t="s">
        <v>87</v>
      </c>
      <c r="AV208" s="13" t="s">
        <v>87</v>
      </c>
      <c r="AW208" s="13" t="s">
        <v>4</v>
      </c>
      <c r="AX208" s="13" t="s">
        <v>85</v>
      </c>
      <c r="AY208" s="220" t="s">
        <v>123</v>
      </c>
    </row>
    <row r="209" spans="1:65" s="2" customFormat="1" ht="33" customHeight="1">
      <c r="A209" s="33"/>
      <c r="B209" s="34"/>
      <c r="C209" s="186" t="s">
        <v>320</v>
      </c>
      <c r="D209" s="186" t="s">
        <v>126</v>
      </c>
      <c r="E209" s="187" t="s">
        <v>321</v>
      </c>
      <c r="F209" s="188" t="s">
        <v>322</v>
      </c>
      <c r="G209" s="189" t="s">
        <v>323</v>
      </c>
      <c r="H209" s="190">
        <v>3</v>
      </c>
      <c r="I209" s="191"/>
      <c r="J209" s="192">
        <f>ROUND(I209*H209,2)</f>
        <v>0</v>
      </c>
      <c r="K209" s="193"/>
      <c r="L209" s="38"/>
      <c r="M209" s="194" t="s">
        <v>1</v>
      </c>
      <c r="N209" s="195" t="s">
        <v>42</v>
      </c>
      <c r="O209" s="70"/>
      <c r="P209" s="196">
        <f>O209*H209</f>
        <v>0</v>
      </c>
      <c r="Q209" s="196">
        <v>0</v>
      </c>
      <c r="R209" s="196">
        <f>Q209*H209</f>
        <v>0</v>
      </c>
      <c r="S209" s="196">
        <v>0</v>
      </c>
      <c r="T209" s="197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198" t="s">
        <v>145</v>
      </c>
      <c r="AT209" s="198" t="s">
        <v>126</v>
      </c>
      <c r="AU209" s="198" t="s">
        <v>87</v>
      </c>
      <c r="AY209" s="16" t="s">
        <v>123</v>
      </c>
      <c r="BE209" s="199">
        <f>IF(N209="základní",J209,0)</f>
        <v>0</v>
      </c>
      <c r="BF209" s="199">
        <f>IF(N209="snížená",J209,0)</f>
        <v>0</v>
      </c>
      <c r="BG209" s="199">
        <f>IF(N209="zákl. přenesená",J209,0)</f>
        <v>0</v>
      </c>
      <c r="BH209" s="199">
        <f>IF(N209="sníž. přenesená",J209,0)</f>
        <v>0</v>
      </c>
      <c r="BI209" s="199">
        <f>IF(N209="nulová",J209,0)</f>
        <v>0</v>
      </c>
      <c r="BJ209" s="16" t="s">
        <v>85</v>
      </c>
      <c r="BK209" s="199">
        <f>ROUND(I209*H209,2)</f>
        <v>0</v>
      </c>
      <c r="BL209" s="16" t="s">
        <v>145</v>
      </c>
      <c r="BM209" s="198" t="s">
        <v>324</v>
      </c>
    </row>
    <row r="210" spans="1:65" s="2" customFormat="1" ht="19.2">
      <c r="A210" s="33"/>
      <c r="B210" s="34"/>
      <c r="C210" s="35"/>
      <c r="D210" s="200" t="s">
        <v>132</v>
      </c>
      <c r="E210" s="35"/>
      <c r="F210" s="201" t="s">
        <v>325</v>
      </c>
      <c r="G210" s="35"/>
      <c r="H210" s="35"/>
      <c r="I210" s="202"/>
      <c r="J210" s="35"/>
      <c r="K210" s="35"/>
      <c r="L210" s="38"/>
      <c r="M210" s="203"/>
      <c r="N210" s="204"/>
      <c r="O210" s="70"/>
      <c r="P210" s="70"/>
      <c r="Q210" s="70"/>
      <c r="R210" s="70"/>
      <c r="S210" s="70"/>
      <c r="T210" s="71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T210" s="16" t="s">
        <v>132</v>
      </c>
      <c r="AU210" s="16" t="s">
        <v>87</v>
      </c>
    </row>
    <row r="211" spans="1:65" s="2" customFormat="1" ht="19.2">
      <c r="A211" s="33"/>
      <c r="B211" s="34"/>
      <c r="C211" s="35"/>
      <c r="D211" s="200" t="s">
        <v>133</v>
      </c>
      <c r="E211" s="35"/>
      <c r="F211" s="205" t="s">
        <v>326</v>
      </c>
      <c r="G211" s="35"/>
      <c r="H211" s="35"/>
      <c r="I211" s="202"/>
      <c r="J211" s="35"/>
      <c r="K211" s="35"/>
      <c r="L211" s="38"/>
      <c r="M211" s="203"/>
      <c r="N211" s="204"/>
      <c r="O211" s="70"/>
      <c r="P211" s="70"/>
      <c r="Q211" s="70"/>
      <c r="R211" s="70"/>
      <c r="S211" s="70"/>
      <c r="T211" s="71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T211" s="16" t="s">
        <v>133</v>
      </c>
      <c r="AU211" s="16" t="s">
        <v>87</v>
      </c>
    </row>
    <row r="212" spans="1:65" s="2" customFormat="1" ht="16.5" customHeight="1">
      <c r="A212" s="33"/>
      <c r="B212" s="34"/>
      <c r="C212" s="232" t="s">
        <v>327</v>
      </c>
      <c r="D212" s="232" t="s">
        <v>315</v>
      </c>
      <c r="E212" s="233" t="s">
        <v>328</v>
      </c>
      <c r="F212" s="234" t="s">
        <v>329</v>
      </c>
      <c r="G212" s="235" t="s">
        <v>323</v>
      </c>
      <c r="H212" s="236">
        <v>3</v>
      </c>
      <c r="I212" s="237"/>
      <c r="J212" s="238">
        <f>ROUND(I212*H212,2)</f>
        <v>0</v>
      </c>
      <c r="K212" s="239"/>
      <c r="L212" s="240"/>
      <c r="M212" s="241" t="s">
        <v>1</v>
      </c>
      <c r="N212" s="242" t="s">
        <v>42</v>
      </c>
      <c r="O212" s="70"/>
      <c r="P212" s="196">
        <f>O212*H212</f>
        <v>0</v>
      </c>
      <c r="Q212" s="196">
        <v>1E-4</v>
      </c>
      <c r="R212" s="196">
        <f>Q212*H212</f>
        <v>3.0000000000000003E-4</v>
      </c>
      <c r="S212" s="196">
        <v>0</v>
      </c>
      <c r="T212" s="197">
        <f>S212*H212</f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198" t="s">
        <v>166</v>
      </c>
      <c r="AT212" s="198" t="s">
        <v>315</v>
      </c>
      <c r="AU212" s="198" t="s">
        <v>87</v>
      </c>
      <c r="AY212" s="16" t="s">
        <v>123</v>
      </c>
      <c r="BE212" s="199">
        <f>IF(N212="základní",J212,0)</f>
        <v>0</v>
      </c>
      <c r="BF212" s="199">
        <f>IF(N212="snížená",J212,0)</f>
        <v>0</v>
      </c>
      <c r="BG212" s="199">
        <f>IF(N212="zákl. přenesená",J212,0)</f>
        <v>0</v>
      </c>
      <c r="BH212" s="199">
        <f>IF(N212="sníž. přenesená",J212,0)</f>
        <v>0</v>
      </c>
      <c r="BI212" s="199">
        <f>IF(N212="nulová",J212,0)</f>
        <v>0</v>
      </c>
      <c r="BJ212" s="16" t="s">
        <v>85</v>
      </c>
      <c r="BK212" s="199">
        <f>ROUND(I212*H212,2)</f>
        <v>0</v>
      </c>
      <c r="BL212" s="16" t="s">
        <v>145</v>
      </c>
      <c r="BM212" s="198" t="s">
        <v>330</v>
      </c>
    </row>
    <row r="213" spans="1:65" s="2" customFormat="1" ht="10.199999999999999">
      <c r="A213" s="33"/>
      <c r="B213" s="34"/>
      <c r="C213" s="35"/>
      <c r="D213" s="200" t="s">
        <v>132</v>
      </c>
      <c r="E213" s="35"/>
      <c r="F213" s="201" t="s">
        <v>331</v>
      </c>
      <c r="G213" s="35"/>
      <c r="H213" s="35"/>
      <c r="I213" s="202"/>
      <c r="J213" s="35"/>
      <c r="K213" s="35"/>
      <c r="L213" s="38"/>
      <c r="M213" s="203"/>
      <c r="N213" s="204"/>
      <c r="O213" s="70"/>
      <c r="P213" s="70"/>
      <c r="Q213" s="70"/>
      <c r="R213" s="70"/>
      <c r="S213" s="70"/>
      <c r="T213" s="71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T213" s="16" t="s">
        <v>132</v>
      </c>
      <c r="AU213" s="16" t="s">
        <v>87</v>
      </c>
    </row>
    <row r="214" spans="1:65" s="2" customFormat="1" ht="21.75" customHeight="1">
      <c r="A214" s="33"/>
      <c r="B214" s="34"/>
      <c r="C214" s="186" t="s">
        <v>7</v>
      </c>
      <c r="D214" s="186" t="s">
        <v>126</v>
      </c>
      <c r="E214" s="187" t="s">
        <v>332</v>
      </c>
      <c r="F214" s="188" t="s">
        <v>333</v>
      </c>
      <c r="G214" s="189" t="s">
        <v>323</v>
      </c>
      <c r="H214" s="190">
        <v>2</v>
      </c>
      <c r="I214" s="191"/>
      <c r="J214" s="192">
        <f>ROUND(I214*H214,2)</f>
        <v>0</v>
      </c>
      <c r="K214" s="193"/>
      <c r="L214" s="38"/>
      <c r="M214" s="194" t="s">
        <v>1</v>
      </c>
      <c r="N214" s="195" t="s">
        <v>42</v>
      </c>
      <c r="O214" s="70"/>
      <c r="P214" s="196">
        <f>O214*H214</f>
        <v>0</v>
      </c>
      <c r="Q214" s="196">
        <v>2.0000000000000002E-5</v>
      </c>
      <c r="R214" s="196">
        <f>Q214*H214</f>
        <v>4.0000000000000003E-5</v>
      </c>
      <c r="S214" s="196">
        <v>0</v>
      </c>
      <c r="T214" s="197">
        <f>S214*H214</f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198" t="s">
        <v>145</v>
      </c>
      <c r="AT214" s="198" t="s">
        <v>126</v>
      </c>
      <c r="AU214" s="198" t="s">
        <v>87</v>
      </c>
      <c r="AY214" s="16" t="s">
        <v>123</v>
      </c>
      <c r="BE214" s="199">
        <f>IF(N214="základní",J214,0)</f>
        <v>0</v>
      </c>
      <c r="BF214" s="199">
        <f>IF(N214="snížená",J214,0)</f>
        <v>0</v>
      </c>
      <c r="BG214" s="199">
        <f>IF(N214="zákl. přenesená",J214,0)</f>
        <v>0</v>
      </c>
      <c r="BH214" s="199">
        <f>IF(N214="sníž. přenesená",J214,0)</f>
        <v>0</v>
      </c>
      <c r="BI214" s="199">
        <f>IF(N214="nulová",J214,0)</f>
        <v>0</v>
      </c>
      <c r="BJ214" s="16" t="s">
        <v>85</v>
      </c>
      <c r="BK214" s="199">
        <f>ROUND(I214*H214,2)</f>
        <v>0</v>
      </c>
      <c r="BL214" s="16" t="s">
        <v>145</v>
      </c>
      <c r="BM214" s="198" t="s">
        <v>334</v>
      </c>
    </row>
    <row r="215" spans="1:65" s="2" customFormat="1" ht="10.199999999999999">
      <c r="A215" s="33"/>
      <c r="B215" s="34"/>
      <c r="C215" s="35"/>
      <c r="D215" s="200" t="s">
        <v>132</v>
      </c>
      <c r="E215" s="35"/>
      <c r="F215" s="201" t="s">
        <v>333</v>
      </c>
      <c r="G215" s="35"/>
      <c r="H215" s="35"/>
      <c r="I215" s="202"/>
      <c r="J215" s="35"/>
      <c r="K215" s="35"/>
      <c r="L215" s="38"/>
      <c r="M215" s="203"/>
      <c r="N215" s="204"/>
      <c r="O215" s="70"/>
      <c r="P215" s="70"/>
      <c r="Q215" s="70"/>
      <c r="R215" s="70"/>
      <c r="S215" s="70"/>
      <c r="T215" s="71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T215" s="16" t="s">
        <v>132</v>
      </c>
      <c r="AU215" s="16" t="s">
        <v>87</v>
      </c>
    </row>
    <row r="216" spans="1:65" s="2" customFormat="1" ht="28.8">
      <c r="A216" s="33"/>
      <c r="B216" s="34"/>
      <c r="C216" s="35"/>
      <c r="D216" s="200" t="s">
        <v>133</v>
      </c>
      <c r="E216" s="35"/>
      <c r="F216" s="205" t="s">
        <v>335</v>
      </c>
      <c r="G216" s="35"/>
      <c r="H216" s="35"/>
      <c r="I216" s="202"/>
      <c r="J216" s="35"/>
      <c r="K216" s="35"/>
      <c r="L216" s="38"/>
      <c r="M216" s="203"/>
      <c r="N216" s="204"/>
      <c r="O216" s="70"/>
      <c r="P216" s="70"/>
      <c r="Q216" s="70"/>
      <c r="R216" s="70"/>
      <c r="S216" s="70"/>
      <c r="T216" s="71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T216" s="16" t="s">
        <v>133</v>
      </c>
      <c r="AU216" s="16" t="s">
        <v>87</v>
      </c>
    </row>
    <row r="217" spans="1:65" s="2" customFormat="1" ht="16.5" customHeight="1">
      <c r="A217" s="33"/>
      <c r="B217" s="34"/>
      <c r="C217" s="232" t="s">
        <v>336</v>
      </c>
      <c r="D217" s="232" t="s">
        <v>315</v>
      </c>
      <c r="E217" s="233" t="s">
        <v>337</v>
      </c>
      <c r="F217" s="234" t="s">
        <v>338</v>
      </c>
      <c r="G217" s="235" t="s">
        <v>323</v>
      </c>
      <c r="H217" s="236">
        <v>2</v>
      </c>
      <c r="I217" s="237"/>
      <c r="J217" s="238">
        <f>ROUND(I217*H217,2)</f>
        <v>0</v>
      </c>
      <c r="K217" s="239"/>
      <c r="L217" s="240"/>
      <c r="M217" s="241" t="s">
        <v>1</v>
      </c>
      <c r="N217" s="242" t="s">
        <v>42</v>
      </c>
      <c r="O217" s="70"/>
      <c r="P217" s="196">
        <f>O217*H217</f>
        <v>0</v>
      </c>
      <c r="Q217" s="196">
        <v>1E-4</v>
      </c>
      <c r="R217" s="196">
        <f>Q217*H217</f>
        <v>2.0000000000000001E-4</v>
      </c>
      <c r="S217" s="196">
        <v>0</v>
      </c>
      <c r="T217" s="197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198" t="s">
        <v>166</v>
      </c>
      <c r="AT217" s="198" t="s">
        <v>315</v>
      </c>
      <c r="AU217" s="198" t="s">
        <v>87</v>
      </c>
      <c r="AY217" s="16" t="s">
        <v>123</v>
      </c>
      <c r="BE217" s="199">
        <f>IF(N217="základní",J217,0)</f>
        <v>0</v>
      </c>
      <c r="BF217" s="199">
        <f>IF(N217="snížená",J217,0)</f>
        <v>0</v>
      </c>
      <c r="BG217" s="199">
        <f>IF(N217="zákl. přenesená",J217,0)</f>
        <v>0</v>
      </c>
      <c r="BH217" s="199">
        <f>IF(N217="sníž. přenesená",J217,0)</f>
        <v>0</v>
      </c>
      <c r="BI217" s="199">
        <f>IF(N217="nulová",J217,0)</f>
        <v>0</v>
      </c>
      <c r="BJ217" s="16" t="s">
        <v>85</v>
      </c>
      <c r="BK217" s="199">
        <f>ROUND(I217*H217,2)</f>
        <v>0</v>
      </c>
      <c r="BL217" s="16" t="s">
        <v>145</v>
      </c>
      <c r="BM217" s="198" t="s">
        <v>339</v>
      </c>
    </row>
    <row r="218" spans="1:65" s="2" customFormat="1" ht="10.199999999999999">
      <c r="A218" s="33"/>
      <c r="B218" s="34"/>
      <c r="C218" s="35"/>
      <c r="D218" s="200" t="s">
        <v>132</v>
      </c>
      <c r="E218" s="35"/>
      <c r="F218" s="201" t="s">
        <v>338</v>
      </c>
      <c r="G218" s="35"/>
      <c r="H218" s="35"/>
      <c r="I218" s="202"/>
      <c r="J218" s="35"/>
      <c r="K218" s="35"/>
      <c r="L218" s="38"/>
      <c r="M218" s="203"/>
      <c r="N218" s="204"/>
      <c r="O218" s="70"/>
      <c r="P218" s="70"/>
      <c r="Q218" s="70"/>
      <c r="R218" s="70"/>
      <c r="S218" s="70"/>
      <c r="T218" s="71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T218" s="16" t="s">
        <v>132</v>
      </c>
      <c r="AU218" s="16" t="s">
        <v>87</v>
      </c>
    </row>
    <row r="219" spans="1:65" s="2" customFormat="1" ht="16.5" customHeight="1">
      <c r="A219" s="33"/>
      <c r="B219" s="34"/>
      <c r="C219" s="186" t="s">
        <v>340</v>
      </c>
      <c r="D219" s="186" t="s">
        <v>126</v>
      </c>
      <c r="E219" s="187" t="s">
        <v>341</v>
      </c>
      <c r="F219" s="188" t="s">
        <v>342</v>
      </c>
      <c r="G219" s="189" t="s">
        <v>304</v>
      </c>
      <c r="H219" s="190">
        <v>100</v>
      </c>
      <c r="I219" s="191"/>
      <c r="J219" s="192">
        <f>ROUND(I219*H219,2)</f>
        <v>0</v>
      </c>
      <c r="K219" s="193"/>
      <c r="L219" s="38"/>
      <c r="M219" s="194" t="s">
        <v>1</v>
      </c>
      <c r="N219" s="195" t="s">
        <v>42</v>
      </c>
      <c r="O219" s="70"/>
      <c r="P219" s="196">
        <f>O219*H219</f>
        <v>0</v>
      </c>
      <c r="Q219" s="196">
        <v>0</v>
      </c>
      <c r="R219" s="196">
        <f>Q219*H219</f>
        <v>0</v>
      </c>
      <c r="S219" s="196">
        <v>0</v>
      </c>
      <c r="T219" s="197">
        <f>S219*H219</f>
        <v>0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198" t="s">
        <v>145</v>
      </c>
      <c r="AT219" s="198" t="s">
        <v>126</v>
      </c>
      <c r="AU219" s="198" t="s">
        <v>87</v>
      </c>
      <c r="AY219" s="16" t="s">
        <v>123</v>
      </c>
      <c r="BE219" s="199">
        <f>IF(N219="základní",J219,0)</f>
        <v>0</v>
      </c>
      <c r="BF219" s="199">
        <f>IF(N219="snížená",J219,0)</f>
        <v>0</v>
      </c>
      <c r="BG219" s="199">
        <f>IF(N219="zákl. přenesená",J219,0)</f>
        <v>0</v>
      </c>
      <c r="BH219" s="199">
        <f>IF(N219="sníž. přenesená",J219,0)</f>
        <v>0</v>
      </c>
      <c r="BI219" s="199">
        <f>IF(N219="nulová",J219,0)</f>
        <v>0</v>
      </c>
      <c r="BJ219" s="16" t="s">
        <v>85</v>
      </c>
      <c r="BK219" s="199">
        <f>ROUND(I219*H219,2)</f>
        <v>0</v>
      </c>
      <c r="BL219" s="16" t="s">
        <v>145</v>
      </c>
      <c r="BM219" s="198" t="s">
        <v>343</v>
      </c>
    </row>
    <row r="220" spans="1:65" s="2" customFormat="1" ht="10.199999999999999">
      <c r="A220" s="33"/>
      <c r="B220" s="34"/>
      <c r="C220" s="35"/>
      <c r="D220" s="200" t="s">
        <v>132</v>
      </c>
      <c r="E220" s="35"/>
      <c r="F220" s="201" t="s">
        <v>344</v>
      </c>
      <c r="G220" s="35"/>
      <c r="H220" s="35"/>
      <c r="I220" s="202"/>
      <c r="J220" s="35"/>
      <c r="K220" s="35"/>
      <c r="L220" s="38"/>
      <c r="M220" s="203"/>
      <c r="N220" s="204"/>
      <c r="O220" s="70"/>
      <c r="P220" s="70"/>
      <c r="Q220" s="70"/>
      <c r="R220" s="70"/>
      <c r="S220" s="70"/>
      <c r="T220" s="71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T220" s="16" t="s">
        <v>132</v>
      </c>
      <c r="AU220" s="16" t="s">
        <v>87</v>
      </c>
    </row>
    <row r="221" spans="1:65" s="2" customFormat="1" ht="21.75" customHeight="1">
      <c r="A221" s="33"/>
      <c r="B221" s="34"/>
      <c r="C221" s="186" t="s">
        <v>345</v>
      </c>
      <c r="D221" s="186" t="s">
        <v>126</v>
      </c>
      <c r="E221" s="187" t="s">
        <v>346</v>
      </c>
      <c r="F221" s="188" t="s">
        <v>347</v>
      </c>
      <c r="G221" s="189" t="s">
        <v>323</v>
      </c>
      <c r="H221" s="190">
        <v>2</v>
      </c>
      <c r="I221" s="191"/>
      <c r="J221" s="192">
        <f>ROUND(I221*H221,2)</f>
        <v>0</v>
      </c>
      <c r="K221" s="193"/>
      <c r="L221" s="38"/>
      <c r="M221" s="194" t="s">
        <v>1</v>
      </c>
      <c r="N221" s="195" t="s">
        <v>42</v>
      </c>
      <c r="O221" s="70"/>
      <c r="P221" s="196">
        <f>O221*H221</f>
        <v>0</v>
      </c>
      <c r="Q221" s="196">
        <v>0.45937</v>
      </c>
      <c r="R221" s="196">
        <f>Q221*H221</f>
        <v>0.91874</v>
      </c>
      <c r="S221" s="196">
        <v>0</v>
      </c>
      <c r="T221" s="197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198" t="s">
        <v>145</v>
      </c>
      <c r="AT221" s="198" t="s">
        <v>126</v>
      </c>
      <c r="AU221" s="198" t="s">
        <v>87</v>
      </c>
      <c r="AY221" s="16" t="s">
        <v>123</v>
      </c>
      <c r="BE221" s="199">
        <f>IF(N221="základní",J221,0)</f>
        <v>0</v>
      </c>
      <c r="BF221" s="199">
        <f>IF(N221="snížená",J221,0)</f>
        <v>0</v>
      </c>
      <c r="BG221" s="199">
        <f>IF(N221="zákl. přenesená",J221,0)</f>
        <v>0</v>
      </c>
      <c r="BH221" s="199">
        <f>IF(N221="sníž. přenesená",J221,0)</f>
        <v>0</v>
      </c>
      <c r="BI221" s="199">
        <f>IF(N221="nulová",J221,0)</f>
        <v>0</v>
      </c>
      <c r="BJ221" s="16" t="s">
        <v>85</v>
      </c>
      <c r="BK221" s="199">
        <f>ROUND(I221*H221,2)</f>
        <v>0</v>
      </c>
      <c r="BL221" s="16" t="s">
        <v>145</v>
      </c>
      <c r="BM221" s="198" t="s">
        <v>348</v>
      </c>
    </row>
    <row r="222" spans="1:65" s="2" customFormat="1" ht="19.2">
      <c r="A222" s="33"/>
      <c r="B222" s="34"/>
      <c r="C222" s="35"/>
      <c r="D222" s="200" t="s">
        <v>132</v>
      </c>
      <c r="E222" s="35"/>
      <c r="F222" s="201" t="s">
        <v>349</v>
      </c>
      <c r="G222" s="35"/>
      <c r="H222" s="35"/>
      <c r="I222" s="202"/>
      <c r="J222" s="35"/>
      <c r="K222" s="35"/>
      <c r="L222" s="38"/>
      <c r="M222" s="203"/>
      <c r="N222" s="204"/>
      <c r="O222" s="70"/>
      <c r="P222" s="70"/>
      <c r="Q222" s="70"/>
      <c r="R222" s="70"/>
      <c r="S222" s="70"/>
      <c r="T222" s="71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T222" s="16" t="s">
        <v>132</v>
      </c>
      <c r="AU222" s="16" t="s">
        <v>87</v>
      </c>
    </row>
    <row r="223" spans="1:65" s="2" customFormat="1" ht="33" customHeight="1">
      <c r="A223" s="33"/>
      <c r="B223" s="34"/>
      <c r="C223" s="186" t="s">
        <v>350</v>
      </c>
      <c r="D223" s="186" t="s">
        <v>126</v>
      </c>
      <c r="E223" s="187" t="s">
        <v>351</v>
      </c>
      <c r="F223" s="188" t="s">
        <v>352</v>
      </c>
      <c r="G223" s="189" t="s">
        <v>323</v>
      </c>
      <c r="H223" s="190">
        <v>1</v>
      </c>
      <c r="I223" s="191"/>
      <c r="J223" s="192">
        <f>ROUND(I223*H223,2)</f>
        <v>0</v>
      </c>
      <c r="K223" s="193"/>
      <c r="L223" s="38"/>
      <c r="M223" s="194" t="s">
        <v>1</v>
      </c>
      <c r="N223" s="195" t="s">
        <v>42</v>
      </c>
      <c r="O223" s="70"/>
      <c r="P223" s="196">
        <f>O223*H223</f>
        <v>0</v>
      </c>
      <c r="Q223" s="196">
        <v>1.25743</v>
      </c>
      <c r="R223" s="196">
        <f>Q223*H223</f>
        <v>1.25743</v>
      </c>
      <c r="S223" s="196">
        <v>0</v>
      </c>
      <c r="T223" s="197">
        <f>S223*H223</f>
        <v>0</v>
      </c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R223" s="198" t="s">
        <v>145</v>
      </c>
      <c r="AT223" s="198" t="s">
        <v>126</v>
      </c>
      <c r="AU223" s="198" t="s">
        <v>87</v>
      </c>
      <c r="AY223" s="16" t="s">
        <v>123</v>
      </c>
      <c r="BE223" s="199">
        <f>IF(N223="základní",J223,0)</f>
        <v>0</v>
      </c>
      <c r="BF223" s="199">
        <f>IF(N223="snížená",J223,0)</f>
        <v>0</v>
      </c>
      <c r="BG223" s="199">
        <f>IF(N223="zákl. přenesená",J223,0)</f>
        <v>0</v>
      </c>
      <c r="BH223" s="199">
        <f>IF(N223="sníž. přenesená",J223,0)</f>
        <v>0</v>
      </c>
      <c r="BI223" s="199">
        <f>IF(N223="nulová",J223,0)</f>
        <v>0</v>
      </c>
      <c r="BJ223" s="16" t="s">
        <v>85</v>
      </c>
      <c r="BK223" s="199">
        <f>ROUND(I223*H223,2)</f>
        <v>0</v>
      </c>
      <c r="BL223" s="16" t="s">
        <v>145</v>
      </c>
      <c r="BM223" s="198" t="s">
        <v>353</v>
      </c>
    </row>
    <row r="224" spans="1:65" s="2" customFormat="1" ht="28.8">
      <c r="A224" s="33"/>
      <c r="B224" s="34"/>
      <c r="C224" s="35"/>
      <c r="D224" s="200" t="s">
        <v>132</v>
      </c>
      <c r="E224" s="35"/>
      <c r="F224" s="201" t="s">
        <v>354</v>
      </c>
      <c r="G224" s="35"/>
      <c r="H224" s="35"/>
      <c r="I224" s="202"/>
      <c r="J224" s="35"/>
      <c r="K224" s="35"/>
      <c r="L224" s="38"/>
      <c r="M224" s="203"/>
      <c r="N224" s="204"/>
      <c r="O224" s="70"/>
      <c r="P224" s="70"/>
      <c r="Q224" s="70"/>
      <c r="R224" s="70"/>
      <c r="S224" s="70"/>
      <c r="T224" s="71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T224" s="16" t="s">
        <v>132</v>
      </c>
      <c r="AU224" s="16" t="s">
        <v>87</v>
      </c>
    </row>
    <row r="225" spans="1:65" s="2" customFormat="1" ht="21.75" customHeight="1">
      <c r="A225" s="33"/>
      <c r="B225" s="34"/>
      <c r="C225" s="232" t="s">
        <v>355</v>
      </c>
      <c r="D225" s="232" t="s">
        <v>315</v>
      </c>
      <c r="E225" s="233" t="s">
        <v>356</v>
      </c>
      <c r="F225" s="234" t="s">
        <v>357</v>
      </c>
      <c r="G225" s="235" t="s">
        <v>323</v>
      </c>
      <c r="H225" s="236">
        <v>1</v>
      </c>
      <c r="I225" s="237"/>
      <c r="J225" s="238">
        <f>ROUND(I225*H225,2)</f>
        <v>0</v>
      </c>
      <c r="K225" s="239"/>
      <c r="L225" s="240"/>
      <c r="M225" s="241" t="s">
        <v>1</v>
      </c>
      <c r="N225" s="242" t="s">
        <v>42</v>
      </c>
      <c r="O225" s="70"/>
      <c r="P225" s="196">
        <f>O225*H225</f>
        <v>0</v>
      </c>
      <c r="Q225" s="196">
        <v>0.04</v>
      </c>
      <c r="R225" s="196">
        <f>Q225*H225</f>
        <v>0.04</v>
      </c>
      <c r="S225" s="196">
        <v>0</v>
      </c>
      <c r="T225" s="197">
        <f>S225*H225</f>
        <v>0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198" t="s">
        <v>166</v>
      </c>
      <c r="AT225" s="198" t="s">
        <v>315</v>
      </c>
      <c r="AU225" s="198" t="s">
        <v>87</v>
      </c>
      <c r="AY225" s="16" t="s">
        <v>123</v>
      </c>
      <c r="BE225" s="199">
        <f>IF(N225="základní",J225,0)</f>
        <v>0</v>
      </c>
      <c r="BF225" s="199">
        <f>IF(N225="snížená",J225,0)</f>
        <v>0</v>
      </c>
      <c r="BG225" s="199">
        <f>IF(N225="zákl. přenesená",J225,0)</f>
        <v>0</v>
      </c>
      <c r="BH225" s="199">
        <f>IF(N225="sníž. přenesená",J225,0)</f>
        <v>0</v>
      </c>
      <c r="BI225" s="199">
        <f>IF(N225="nulová",J225,0)</f>
        <v>0</v>
      </c>
      <c r="BJ225" s="16" t="s">
        <v>85</v>
      </c>
      <c r="BK225" s="199">
        <f>ROUND(I225*H225,2)</f>
        <v>0</v>
      </c>
      <c r="BL225" s="16" t="s">
        <v>145</v>
      </c>
      <c r="BM225" s="198" t="s">
        <v>358</v>
      </c>
    </row>
    <row r="226" spans="1:65" s="2" customFormat="1" ht="10.199999999999999">
      <c r="A226" s="33"/>
      <c r="B226" s="34"/>
      <c r="C226" s="35"/>
      <c r="D226" s="200" t="s">
        <v>132</v>
      </c>
      <c r="E226" s="35"/>
      <c r="F226" s="201" t="s">
        <v>357</v>
      </c>
      <c r="G226" s="35"/>
      <c r="H226" s="35"/>
      <c r="I226" s="202"/>
      <c r="J226" s="35"/>
      <c r="K226" s="35"/>
      <c r="L226" s="38"/>
      <c r="M226" s="203"/>
      <c r="N226" s="204"/>
      <c r="O226" s="70"/>
      <c r="P226" s="70"/>
      <c r="Q226" s="70"/>
      <c r="R226" s="70"/>
      <c r="S226" s="70"/>
      <c r="T226" s="71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T226" s="16" t="s">
        <v>132</v>
      </c>
      <c r="AU226" s="16" t="s">
        <v>87</v>
      </c>
    </row>
    <row r="227" spans="1:65" s="2" customFormat="1" ht="21.75" customHeight="1">
      <c r="A227" s="33"/>
      <c r="B227" s="34"/>
      <c r="C227" s="186" t="s">
        <v>359</v>
      </c>
      <c r="D227" s="186" t="s">
        <v>126</v>
      </c>
      <c r="E227" s="187" t="s">
        <v>360</v>
      </c>
      <c r="F227" s="188" t="s">
        <v>361</v>
      </c>
      <c r="G227" s="189" t="s">
        <v>213</v>
      </c>
      <c r="H227" s="190">
        <v>0.66</v>
      </c>
      <c r="I227" s="191"/>
      <c r="J227" s="192">
        <f>ROUND(I227*H227,2)</f>
        <v>0</v>
      </c>
      <c r="K227" s="193"/>
      <c r="L227" s="38"/>
      <c r="M227" s="194" t="s">
        <v>1</v>
      </c>
      <c r="N227" s="195" t="s">
        <v>42</v>
      </c>
      <c r="O227" s="70"/>
      <c r="P227" s="196">
        <f>O227*H227</f>
        <v>0</v>
      </c>
      <c r="Q227" s="196">
        <v>2.45329</v>
      </c>
      <c r="R227" s="196">
        <f>Q227*H227</f>
        <v>1.6191714000000001</v>
      </c>
      <c r="S227" s="196">
        <v>0</v>
      </c>
      <c r="T227" s="197">
        <f>S227*H227</f>
        <v>0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198" t="s">
        <v>145</v>
      </c>
      <c r="AT227" s="198" t="s">
        <v>126</v>
      </c>
      <c r="AU227" s="198" t="s">
        <v>87</v>
      </c>
      <c r="AY227" s="16" t="s">
        <v>123</v>
      </c>
      <c r="BE227" s="199">
        <f>IF(N227="základní",J227,0)</f>
        <v>0</v>
      </c>
      <c r="BF227" s="199">
        <f>IF(N227="snížená",J227,0)</f>
        <v>0</v>
      </c>
      <c r="BG227" s="199">
        <f>IF(N227="zákl. přenesená",J227,0)</f>
        <v>0</v>
      </c>
      <c r="BH227" s="199">
        <f>IF(N227="sníž. přenesená",J227,0)</f>
        <v>0</v>
      </c>
      <c r="BI227" s="199">
        <f>IF(N227="nulová",J227,0)</f>
        <v>0</v>
      </c>
      <c r="BJ227" s="16" t="s">
        <v>85</v>
      </c>
      <c r="BK227" s="199">
        <f>ROUND(I227*H227,2)</f>
        <v>0</v>
      </c>
      <c r="BL227" s="16" t="s">
        <v>145</v>
      </c>
      <c r="BM227" s="198" t="s">
        <v>362</v>
      </c>
    </row>
    <row r="228" spans="1:65" s="2" customFormat="1" ht="19.2">
      <c r="A228" s="33"/>
      <c r="B228" s="34"/>
      <c r="C228" s="35"/>
      <c r="D228" s="200" t="s">
        <v>132</v>
      </c>
      <c r="E228" s="35"/>
      <c r="F228" s="201" t="s">
        <v>363</v>
      </c>
      <c r="G228" s="35"/>
      <c r="H228" s="35"/>
      <c r="I228" s="202"/>
      <c r="J228" s="35"/>
      <c r="K228" s="35"/>
      <c r="L228" s="38"/>
      <c r="M228" s="203"/>
      <c r="N228" s="204"/>
      <c r="O228" s="70"/>
      <c r="P228" s="70"/>
      <c r="Q228" s="70"/>
      <c r="R228" s="70"/>
      <c r="S228" s="70"/>
      <c r="T228" s="71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T228" s="16" t="s">
        <v>132</v>
      </c>
      <c r="AU228" s="16" t="s">
        <v>87</v>
      </c>
    </row>
    <row r="229" spans="1:65" s="2" customFormat="1" ht="21.75" customHeight="1">
      <c r="A229" s="33"/>
      <c r="B229" s="34"/>
      <c r="C229" s="232" t="s">
        <v>364</v>
      </c>
      <c r="D229" s="232" t="s">
        <v>315</v>
      </c>
      <c r="E229" s="233" t="s">
        <v>365</v>
      </c>
      <c r="F229" s="234" t="s">
        <v>366</v>
      </c>
      <c r="G229" s="235" t="s">
        <v>323</v>
      </c>
      <c r="H229" s="236">
        <v>1</v>
      </c>
      <c r="I229" s="237"/>
      <c r="J229" s="238">
        <f>ROUND(I229*H229,2)</f>
        <v>0</v>
      </c>
      <c r="K229" s="239"/>
      <c r="L229" s="240"/>
      <c r="M229" s="241" t="s">
        <v>1</v>
      </c>
      <c r="N229" s="242" t="s">
        <v>42</v>
      </c>
      <c r="O229" s="70"/>
      <c r="P229" s="196">
        <f>O229*H229</f>
        <v>0</v>
      </c>
      <c r="Q229" s="196">
        <v>0.08</v>
      </c>
      <c r="R229" s="196">
        <f>Q229*H229</f>
        <v>0.08</v>
      </c>
      <c r="S229" s="196">
        <v>0</v>
      </c>
      <c r="T229" s="197">
        <f>S229*H229</f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198" t="s">
        <v>166</v>
      </c>
      <c r="AT229" s="198" t="s">
        <v>315</v>
      </c>
      <c r="AU229" s="198" t="s">
        <v>87</v>
      </c>
      <c r="AY229" s="16" t="s">
        <v>123</v>
      </c>
      <c r="BE229" s="199">
        <f>IF(N229="základní",J229,0)</f>
        <v>0</v>
      </c>
      <c r="BF229" s="199">
        <f>IF(N229="snížená",J229,0)</f>
        <v>0</v>
      </c>
      <c r="BG229" s="199">
        <f>IF(N229="zákl. přenesená",J229,0)</f>
        <v>0</v>
      </c>
      <c r="BH229" s="199">
        <f>IF(N229="sníž. přenesená",J229,0)</f>
        <v>0</v>
      </c>
      <c r="BI229" s="199">
        <f>IF(N229="nulová",J229,0)</f>
        <v>0</v>
      </c>
      <c r="BJ229" s="16" t="s">
        <v>85</v>
      </c>
      <c r="BK229" s="199">
        <f>ROUND(I229*H229,2)</f>
        <v>0</v>
      </c>
      <c r="BL229" s="16" t="s">
        <v>145</v>
      </c>
      <c r="BM229" s="198" t="s">
        <v>367</v>
      </c>
    </row>
    <row r="230" spans="1:65" s="2" customFormat="1" ht="10.199999999999999">
      <c r="A230" s="33"/>
      <c r="B230" s="34"/>
      <c r="C230" s="35"/>
      <c r="D230" s="200" t="s">
        <v>132</v>
      </c>
      <c r="E230" s="35"/>
      <c r="F230" s="201" t="s">
        <v>366</v>
      </c>
      <c r="G230" s="35"/>
      <c r="H230" s="35"/>
      <c r="I230" s="202"/>
      <c r="J230" s="35"/>
      <c r="K230" s="35"/>
      <c r="L230" s="38"/>
      <c r="M230" s="203"/>
      <c r="N230" s="204"/>
      <c r="O230" s="70"/>
      <c r="P230" s="70"/>
      <c r="Q230" s="70"/>
      <c r="R230" s="70"/>
      <c r="S230" s="70"/>
      <c r="T230" s="71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T230" s="16" t="s">
        <v>132</v>
      </c>
      <c r="AU230" s="16" t="s">
        <v>87</v>
      </c>
    </row>
    <row r="231" spans="1:65" s="2" customFormat="1" ht="21.75" customHeight="1">
      <c r="A231" s="33"/>
      <c r="B231" s="34"/>
      <c r="C231" s="186" t="s">
        <v>368</v>
      </c>
      <c r="D231" s="186" t="s">
        <v>126</v>
      </c>
      <c r="E231" s="187" t="s">
        <v>369</v>
      </c>
      <c r="F231" s="188" t="s">
        <v>370</v>
      </c>
      <c r="G231" s="189" t="s">
        <v>203</v>
      </c>
      <c r="H231" s="190">
        <v>4.62</v>
      </c>
      <c r="I231" s="191"/>
      <c r="J231" s="192">
        <f>ROUND(I231*H231,2)</f>
        <v>0</v>
      </c>
      <c r="K231" s="193"/>
      <c r="L231" s="38"/>
      <c r="M231" s="194" t="s">
        <v>1</v>
      </c>
      <c r="N231" s="195" t="s">
        <v>42</v>
      </c>
      <c r="O231" s="70"/>
      <c r="P231" s="196">
        <f>O231*H231</f>
        <v>0</v>
      </c>
      <c r="Q231" s="196">
        <v>4.0200000000000001E-3</v>
      </c>
      <c r="R231" s="196">
        <f>Q231*H231</f>
        <v>1.8572399999999999E-2</v>
      </c>
      <c r="S231" s="196">
        <v>0</v>
      </c>
      <c r="T231" s="197">
        <f>S231*H231</f>
        <v>0</v>
      </c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R231" s="198" t="s">
        <v>145</v>
      </c>
      <c r="AT231" s="198" t="s">
        <v>126</v>
      </c>
      <c r="AU231" s="198" t="s">
        <v>87</v>
      </c>
      <c r="AY231" s="16" t="s">
        <v>123</v>
      </c>
      <c r="BE231" s="199">
        <f>IF(N231="základní",J231,0)</f>
        <v>0</v>
      </c>
      <c r="BF231" s="199">
        <f>IF(N231="snížená",J231,0)</f>
        <v>0</v>
      </c>
      <c r="BG231" s="199">
        <f>IF(N231="zákl. přenesená",J231,0)</f>
        <v>0</v>
      </c>
      <c r="BH231" s="199">
        <f>IF(N231="sníž. přenesená",J231,0)</f>
        <v>0</v>
      </c>
      <c r="BI231" s="199">
        <f>IF(N231="nulová",J231,0)</f>
        <v>0</v>
      </c>
      <c r="BJ231" s="16" t="s">
        <v>85</v>
      </c>
      <c r="BK231" s="199">
        <f>ROUND(I231*H231,2)</f>
        <v>0</v>
      </c>
      <c r="BL231" s="16" t="s">
        <v>145</v>
      </c>
      <c r="BM231" s="198" t="s">
        <v>371</v>
      </c>
    </row>
    <row r="232" spans="1:65" s="2" customFormat="1" ht="19.2">
      <c r="A232" s="33"/>
      <c r="B232" s="34"/>
      <c r="C232" s="35"/>
      <c r="D232" s="200" t="s">
        <v>132</v>
      </c>
      <c r="E232" s="35"/>
      <c r="F232" s="201" t="s">
        <v>372</v>
      </c>
      <c r="G232" s="35"/>
      <c r="H232" s="35"/>
      <c r="I232" s="202"/>
      <c r="J232" s="35"/>
      <c r="K232" s="35"/>
      <c r="L232" s="38"/>
      <c r="M232" s="203"/>
      <c r="N232" s="204"/>
      <c r="O232" s="70"/>
      <c r="P232" s="70"/>
      <c r="Q232" s="70"/>
      <c r="R232" s="70"/>
      <c r="S232" s="70"/>
      <c r="T232" s="71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T232" s="16" t="s">
        <v>132</v>
      </c>
      <c r="AU232" s="16" t="s">
        <v>87</v>
      </c>
    </row>
    <row r="233" spans="1:65" s="2" customFormat="1" ht="16.5" customHeight="1">
      <c r="A233" s="33"/>
      <c r="B233" s="34"/>
      <c r="C233" s="186" t="s">
        <v>373</v>
      </c>
      <c r="D233" s="186" t="s">
        <v>126</v>
      </c>
      <c r="E233" s="187" t="s">
        <v>374</v>
      </c>
      <c r="F233" s="188" t="s">
        <v>375</v>
      </c>
      <c r="G233" s="189" t="s">
        <v>323</v>
      </c>
      <c r="H233" s="190">
        <v>4</v>
      </c>
      <c r="I233" s="191"/>
      <c r="J233" s="192">
        <f>ROUND(I233*H233,2)</f>
        <v>0</v>
      </c>
      <c r="K233" s="193"/>
      <c r="L233" s="38"/>
      <c r="M233" s="194" t="s">
        <v>1</v>
      </c>
      <c r="N233" s="195" t="s">
        <v>42</v>
      </c>
      <c r="O233" s="70"/>
      <c r="P233" s="196">
        <f>O233*H233</f>
        <v>0</v>
      </c>
      <c r="Q233" s="196">
        <v>1.2E-4</v>
      </c>
      <c r="R233" s="196">
        <f>Q233*H233</f>
        <v>4.8000000000000001E-4</v>
      </c>
      <c r="S233" s="196">
        <v>0</v>
      </c>
      <c r="T233" s="197">
        <f>S233*H233</f>
        <v>0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R233" s="198" t="s">
        <v>145</v>
      </c>
      <c r="AT233" s="198" t="s">
        <v>126</v>
      </c>
      <c r="AU233" s="198" t="s">
        <v>87</v>
      </c>
      <c r="AY233" s="16" t="s">
        <v>123</v>
      </c>
      <c r="BE233" s="199">
        <f>IF(N233="základní",J233,0)</f>
        <v>0</v>
      </c>
      <c r="BF233" s="199">
        <f>IF(N233="snížená",J233,0)</f>
        <v>0</v>
      </c>
      <c r="BG233" s="199">
        <f>IF(N233="zákl. přenesená",J233,0)</f>
        <v>0</v>
      </c>
      <c r="BH233" s="199">
        <f>IF(N233="sníž. přenesená",J233,0)</f>
        <v>0</v>
      </c>
      <c r="BI233" s="199">
        <f>IF(N233="nulová",J233,0)</f>
        <v>0</v>
      </c>
      <c r="BJ233" s="16" t="s">
        <v>85</v>
      </c>
      <c r="BK233" s="199">
        <f>ROUND(I233*H233,2)</f>
        <v>0</v>
      </c>
      <c r="BL233" s="16" t="s">
        <v>145</v>
      </c>
      <c r="BM233" s="198" t="s">
        <v>376</v>
      </c>
    </row>
    <row r="234" spans="1:65" s="2" customFormat="1" ht="19.2">
      <c r="A234" s="33"/>
      <c r="B234" s="34"/>
      <c r="C234" s="35"/>
      <c r="D234" s="200" t="s">
        <v>132</v>
      </c>
      <c r="E234" s="35"/>
      <c r="F234" s="201" t="s">
        <v>377</v>
      </c>
      <c r="G234" s="35"/>
      <c r="H234" s="35"/>
      <c r="I234" s="202"/>
      <c r="J234" s="35"/>
      <c r="K234" s="35"/>
      <c r="L234" s="38"/>
      <c r="M234" s="203"/>
      <c r="N234" s="204"/>
      <c r="O234" s="70"/>
      <c r="P234" s="70"/>
      <c r="Q234" s="70"/>
      <c r="R234" s="70"/>
      <c r="S234" s="70"/>
      <c r="T234" s="71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T234" s="16" t="s">
        <v>132</v>
      </c>
      <c r="AU234" s="16" t="s">
        <v>87</v>
      </c>
    </row>
    <row r="235" spans="1:65" s="2" customFormat="1" ht="38.4">
      <c r="A235" s="33"/>
      <c r="B235" s="34"/>
      <c r="C235" s="35"/>
      <c r="D235" s="200" t="s">
        <v>133</v>
      </c>
      <c r="E235" s="35"/>
      <c r="F235" s="205" t="s">
        <v>378</v>
      </c>
      <c r="G235" s="35"/>
      <c r="H235" s="35"/>
      <c r="I235" s="202"/>
      <c r="J235" s="35"/>
      <c r="K235" s="35"/>
      <c r="L235" s="38"/>
      <c r="M235" s="203"/>
      <c r="N235" s="204"/>
      <c r="O235" s="70"/>
      <c r="P235" s="70"/>
      <c r="Q235" s="70"/>
      <c r="R235" s="70"/>
      <c r="S235" s="70"/>
      <c r="T235" s="71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T235" s="16" t="s">
        <v>133</v>
      </c>
      <c r="AU235" s="16" t="s">
        <v>87</v>
      </c>
    </row>
    <row r="236" spans="1:65" s="2" customFormat="1" ht="21.75" customHeight="1">
      <c r="A236" s="33"/>
      <c r="B236" s="34"/>
      <c r="C236" s="186" t="s">
        <v>379</v>
      </c>
      <c r="D236" s="186" t="s">
        <v>126</v>
      </c>
      <c r="E236" s="187" t="s">
        <v>380</v>
      </c>
      <c r="F236" s="188" t="s">
        <v>381</v>
      </c>
      <c r="G236" s="189" t="s">
        <v>304</v>
      </c>
      <c r="H236" s="190">
        <v>100</v>
      </c>
      <c r="I236" s="191"/>
      <c r="J236" s="192">
        <f>ROUND(I236*H236,2)</f>
        <v>0</v>
      </c>
      <c r="K236" s="193"/>
      <c r="L236" s="38"/>
      <c r="M236" s="194" t="s">
        <v>1</v>
      </c>
      <c r="N236" s="195" t="s">
        <v>42</v>
      </c>
      <c r="O236" s="70"/>
      <c r="P236" s="196">
        <f>O236*H236</f>
        <v>0</v>
      </c>
      <c r="Q236" s="196">
        <v>0</v>
      </c>
      <c r="R236" s="196">
        <f>Q236*H236</f>
        <v>0</v>
      </c>
      <c r="S236" s="196">
        <v>0</v>
      </c>
      <c r="T236" s="197">
        <f>S236*H236</f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198" t="s">
        <v>301</v>
      </c>
      <c r="AT236" s="198" t="s">
        <v>126</v>
      </c>
      <c r="AU236" s="198" t="s">
        <v>87</v>
      </c>
      <c r="AY236" s="16" t="s">
        <v>123</v>
      </c>
      <c r="BE236" s="199">
        <f>IF(N236="základní",J236,0)</f>
        <v>0</v>
      </c>
      <c r="BF236" s="199">
        <f>IF(N236="snížená",J236,0)</f>
        <v>0</v>
      </c>
      <c r="BG236" s="199">
        <f>IF(N236="zákl. přenesená",J236,0)</f>
        <v>0</v>
      </c>
      <c r="BH236" s="199">
        <f>IF(N236="sníž. přenesená",J236,0)</f>
        <v>0</v>
      </c>
      <c r="BI236" s="199">
        <f>IF(N236="nulová",J236,0)</f>
        <v>0</v>
      </c>
      <c r="BJ236" s="16" t="s">
        <v>85</v>
      </c>
      <c r="BK236" s="199">
        <f>ROUND(I236*H236,2)</f>
        <v>0</v>
      </c>
      <c r="BL236" s="16" t="s">
        <v>301</v>
      </c>
      <c r="BM236" s="198" t="s">
        <v>382</v>
      </c>
    </row>
    <row r="237" spans="1:65" s="2" customFormat="1" ht="10.199999999999999">
      <c r="A237" s="33"/>
      <c r="B237" s="34"/>
      <c r="C237" s="35"/>
      <c r="D237" s="200" t="s">
        <v>132</v>
      </c>
      <c r="E237" s="35"/>
      <c r="F237" s="201" t="s">
        <v>381</v>
      </c>
      <c r="G237" s="35"/>
      <c r="H237" s="35"/>
      <c r="I237" s="202"/>
      <c r="J237" s="35"/>
      <c r="K237" s="35"/>
      <c r="L237" s="38"/>
      <c r="M237" s="203"/>
      <c r="N237" s="204"/>
      <c r="O237" s="70"/>
      <c r="P237" s="70"/>
      <c r="Q237" s="70"/>
      <c r="R237" s="70"/>
      <c r="S237" s="70"/>
      <c r="T237" s="71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T237" s="16" t="s">
        <v>132</v>
      </c>
      <c r="AU237" s="16" t="s">
        <v>87</v>
      </c>
    </row>
    <row r="238" spans="1:65" s="2" customFormat="1" ht="19.2">
      <c r="A238" s="33"/>
      <c r="B238" s="34"/>
      <c r="C238" s="35"/>
      <c r="D238" s="200" t="s">
        <v>133</v>
      </c>
      <c r="E238" s="35"/>
      <c r="F238" s="205" t="s">
        <v>383</v>
      </c>
      <c r="G238" s="35"/>
      <c r="H238" s="35"/>
      <c r="I238" s="202"/>
      <c r="J238" s="35"/>
      <c r="K238" s="35"/>
      <c r="L238" s="38"/>
      <c r="M238" s="203"/>
      <c r="N238" s="204"/>
      <c r="O238" s="70"/>
      <c r="P238" s="70"/>
      <c r="Q238" s="70"/>
      <c r="R238" s="70"/>
      <c r="S238" s="70"/>
      <c r="T238" s="71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T238" s="16" t="s">
        <v>133</v>
      </c>
      <c r="AU238" s="16" t="s">
        <v>87</v>
      </c>
    </row>
    <row r="239" spans="1:65" s="2" customFormat="1" ht="21.75" customHeight="1">
      <c r="A239" s="33"/>
      <c r="B239" s="34"/>
      <c r="C239" s="232" t="s">
        <v>384</v>
      </c>
      <c r="D239" s="232" t="s">
        <v>315</v>
      </c>
      <c r="E239" s="233" t="s">
        <v>385</v>
      </c>
      <c r="F239" s="234" t="s">
        <v>386</v>
      </c>
      <c r="G239" s="235" t="s">
        <v>304</v>
      </c>
      <c r="H239" s="236">
        <v>100</v>
      </c>
      <c r="I239" s="237"/>
      <c r="J239" s="238">
        <f>ROUND(I239*H239,2)</f>
        <v>0</v>
      </c>
      <c r="K239" s="239"/>
      <c r="L239" s="240"/>
      <c r="M239" s="241" t="s">
        <v>1</v>
      </c>
      <c r="N239" s="242" t="s">
        <v>42</v>
      </c>
      <c r="O239" s="70"/>
      <c r="P239" s="196">
        <f>O239*H239</f>
        <v>0</v>
      </c>
      <c r="Q239" s="196">
        <v>4.2999999999999999E-4</v>
      </c>
      <c r="R239" s="196">
        <f>Q239*H239</f>
        <v>4.2999999999999997E-2</v>
      </c>
      <c r="S239" s="196">
        <v>0</v>
      </c>
      <c r="T239" s="197">
        <f>S239*H239</f>
        <v>0</v>
      </c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R239" s="198" t="s">
        <v>384</v>
      </c>
      <c r="AT239" s="198" t="s">
        <v>315</v>
      </c>
      <c r="AU239" s="198" t="s">
        <v>87</v>
      </c>
      <c r="AY239" s="16" t="s">
        <v>123</v>
      </c>
      <c r="BE239" s="199">
        <f>IF(N239="základní",J239,0)</f>
        <v>0</v>
      </c>
      <c r="BF239" s="199">
        <f>IF(N239="snížená",J239,0)</f>
        <v>0</v>
      </c>
      <c r="BG239" s="199">
        <f>IF(N239="zákl. přenesená",J239,0)</f>
        <v>0</v>
      </c>
      <c r="BH239" s="199">
        <f>IF(N239="sníž. přenesená",J239,0)</f>
        <v>0</v>
      </c>
      <c r="BI239" s="199">
        <f>IF(N239="nulová",J239,0)</f>
        <v>0</v>
      </c>
      <c r="BJ239" s="16" t="s">
        <v>85</v>
      </c>
      <c r="BK239" s="199">
        <f>ROUND(I239*H239,2)</f>
        <v>0</v>
      </c>
      <c r="BL239" s="16" t="s">
        <v>301</v>
      </c>
      <c r="BM239" s="198" t="s">
        <v>387</v>
      </c>
    </row>
    <row r="240" spans="1:65" s="2" customFormat="1" ht="19.2">
      <c r="A240" s="33"/>
      <c r="B240" s="34"/>
      <c r="C240" s="35"/>
      <c r="D240" s="200" t="s">
        <v>132</v>
      </c>
      <c r="E240" s="35"/>
      <c r="F240" s="201" t="s">
        <v>386</v>
      </c>
      <c r="G240" s="35"/>
      <c r="H240" s="35"/>
      <c r="I240" s="202"/>
      <c r="J240" s="35"/>
      <c r="K240" s="35"/>
      <c r="L240" s="38"/>
      <c r="M240" s="203"/>
      <c r="N240" s="204"/>
      <c r="O240" s="70"/>
      <c r="P240" s="70"/>
      <c r="Q240" s="70"/>
      <c r="R240" s="70"/>
      <c r="S240" s="70"/>
      <c r="T240" s="71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T240" s="16" t="s">
        <v>132</v>
      </c>
      <c r="AU240" s="16" t="s">
        <v>87</v>
      </c>
    </row>
    <row r="241" spans="1:65" s="2" customFormat="1" ht="19.2">
      <c r="A241" s="33"/>
      <c r="B241" s="34"/>
      <c r="C241" s="35"/>
      <c r="D241" s="200" t="s">
        <v>133</v>
      </c>
      <c r="E241" s="35"/>
      <c r="F241" s="205" t="s">
        <v>388</v>
      </c>
      <c r="G241" s="35"/>
      <c r="H241" s="35"/>
      <c r="I241" s="202"/>
      <c r="J241" s="35"/>
      <c r="K241" s="35"/>
      <c r="L241" s="38"/>
      <c r="M241" s="203"/>
      <c r="N241" s="204"/>
      <c r="O241" s="70"/>
      <c r="P241" s="70"/>
      <c r="Q241" s="70"/>
      <c r="R241" s="70"/>
      <c r="S241" s="70"/>
      <c r="T241" s="71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T241" s="16" t="s">
        <v>133</v>
      </c>
      <c r="AU241" s="16" t="s">
        <v>87</v>
      </c>
    </row>
    <row r="242" spans="1:65" s="12" customFormat="1" ht="22.8" customHeight="1">
      <c r="B242" s="170"/>
      <c r="C242" s="171"/>
      <c r="D242" s="172" t="s">
        <v>76</v>
      </c>
      <c r="E242" s="184" t="s">
        <v>174</v>
      </c>
      <c r="F242" s="184" t="s">
        <v>389</v>
      </c>
      <c r="G242" s="171"/>
      <c r="H242" s="171"/>
      <c r="I242" s="174"/>
      <c r="J242" s="185">
        <f>BK242</f>
        <v>0</v>
      </c>
      <c r="K242" s="171"/>
      <c r="L242" s="176"/>
      <c r="M242" s="177"/>
      <c r="N242" s="178"/>
      <c r="O242" s="178"/>
      <c r="P242" s="179">
        <f>SUM(P243:P258)</f>
        <v>0</v>
      </c>
      <c r="Q242" s="178"/>
      <c r="R242" s="179">
        <f>SUM(R243:R258)</f>
        <v>0.23244000000000001</v>
      </c>
      <c r="S242" s="178"/>
      <c r="T242" s="180">
        <f>SUM(T243:T258)</f>
        <v>24.752700000000001</v>
      </c>
      <c r="AR242" s="181" t="s">
        <v>85</v>
      </c>
      <c r="AT242" s="182" t="s">
        <v>76</v>
      </c>
      <c r="AU242" s="182" t="s">
        <v>85</v>
      </c>
      <c r="AY242" s="181" t="s">
        <v>123</v>
      </c>
      <c r="BK242" s="183">
        <f>SUM(BK243:BK258)</f>
        <v>0</v>
      </c>
    </row>
    <row r="243" spans="1:65" s="2" customFormat="1" ht="21.75" customHeight="1">
      <c r="A243" s="33"/>
      <c r="B243" s="34"/>
      <c r="C243" s="186" t="s">
        <v>390</v>
      </c>
      <c r="D243" s="186" t="s">
        <v>126</v>
      </c>
      <c r="E243" s="187" t="s">
        <v>391</v>
      </c>
      <c r="F243" s="188" t="s">
        <v>392</v>
      </c>
      <c r="G243" s="189" t="s">
        <v>203</v>
      </c>
      <c r="H243" s="190">
        <v>52</v>
      </c>
      <c r="I243" s="191"/>
      <c r="J243" s="192">
        <f>ROUND(I243*H243,2)</f>
        <v>0</v>
      </c>
      <c r="K243" s="193"/>
      <c r="L243" s="38"/>
      <c r="M243" s="194" t="s">
        <v>1</v>
      </c>
      <c r="N243" s="195" t="s">
        <v>42</v>
      </c>
      <c r="O243" s="70"/>
      <c r="P243" s="196">
        <f>O243*H243</f>
        <v>0</v>
      </c>
      <c r="Q243" s="196">
        <v>6.3000000000000003E-4</v>
      </c>
      <c r="R243" s="196">
        <f>Q243*H243</f>
        <v>3.2760000000000004E-2</v>
      </c>
      <c r="S243" s="196">
        <v>0</v>
      </c>
      <c r="T243" s="197">
        <f>S243*H243</f>
        <v>0</v>
      </c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R243" s="198" t="s">
        <v>145</v>
      </c>
      <c r="AT243" s="198" t="s">
        <v>126</v>
      </c>
      <c r="AU243" s="198" t="s">
        <v>87</v>
      </c>
      <c r="AY243" s="16" t="s">
        <v>123</v>
      </c>
      <c r="BE243" s="199">
        <f>IF(N243="základní",J243,0)</f>
        <v>0</v>
      </c>
      <c r="BF243" s="199">
        <f>IF(N243="snížená",J243,0)</f>
        <v>0</v>
      </c>
      <c r="BG243" s="199">
        <f>IF(N243="zákl. přenesená",J243,0)</f>
        <v>0</v>
      </c>
      <c r="BH243" s="199">
        <f>IF(N243="sníž. přenesená",J243,0)</f>
        <v>0</v>
      </c>
      <c r="BI243" s="199">
        <f>IF(N243="nulová",J243,0)</f>
        <v>0</v>
      </c>
      <c r="BJ243" s="16" t="s">
        <v>85</v>
      </c>
      <c r="BK243" s="199">
        <f>ROUND(I243*H243,2)</f>
        <v>0</v>
      </c>
      <c r="BL243" s="16" t="s">
        <v>145</v>
      </c>
      <c r="BM243" s="198" t="s">
        <v>393</v>
      </c>
    </row>
    <row r="244" spans="1:65" s="2" customFormat="1" ht="19.2">
      <c r="A244" s="33"/>
      <c r="B244" s="34"/>
      <c r="C244" s="35"/>
      <c r="D244" s="200" t="s">
        <v>132</v>
      </c>
      <c r="E244" s="35"/>
      <c r="F244" s="201" t="s">
        <v>394</v>
      </c>
      <c r="G244" s="35"/>
      <c r="H244" s="35"/>
      <c r="I244" s="202"/>
      <c r="J244" s="35"/>
      <c r="K244" s="35"/>
      <c r="L244" s="38"/>
      <c r="M244" s="203"/>
      <c r="N244" s="204"/>
      <c r="O244" s="70"/>
      <c r="P244" s="70"/>
      <c r="Q244" s="70"/>
      <c r="R244" s="70"/>
      <c r="S244" s="70"/>
      <c r="T244" s="71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T244" s="16" t="s">
        <v>132</v>
      </c>
      <c r="AU244" s="16" t="s">
        <v>87</v>
      </c>
    </row>
    <row r="245" spans="1:65" s="2" customFormat="1" ht="19.2">
      <c r="A245" s="33"/>
      <c r="B245" s="34"/>
      <c r="C245" s="35"/>
      <c r="D245" s="200" t="s">
        <v>133</v>
      </c>
      <c r="E245" s="35"/>
      <c r="F245" s="205" t="s">
        <v>298</v>
      </c>
      <c r="G245" s="35"/>
      <c r="H245" s="35"/>
      <c r="I245" s="202"/>
      <c r="J245" s="35"/>
      <c r="K245" s="35"/>
      <c r="L245" s="38"/>
      <c r="M245" s="203"/>
      <c r="N245" s="204"/>
      <c r="O245" s="70"/>
      <c r="P245" s="70"/>
      <c r="Q245" s="70"/>
      <c r="R245" s="70"/>
      <c r="S245" s="70"/>
      <c r="T245" s="71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T245" s="16" t="s">
        <v>133</v>
      </c>
      <c r="AU245" s="16" t="s">
        <v>87</v>
      </c>
    </row>
    <row r="246" spans="1:65" s="2" customFormat="1" ht="21.75" customHeight="1">
      <c r="A246" s="33"/>
      <c r="B246" s="34"/>
      <c r="C246" s="186" t="s">
        <v>395</v>
      </c>
      <c r="D246" s="186" t="s">
        <v>126</v>
      </c>
      <c r="E246" s="187" t="s">
        <v>396</v>
      </c>
      <c r="F246" s="188" t="s">
        <v>397</v>
      </c>
      <c r="G246" s="189" t="s">
        <v>304</v>
      </c>
      <c r="H246" s="190">
        <v>208</v>
      </c>
      <c r="I246" s="191"/>
      <c r="J246" s="192">
        <f>ROUND(I246*H246,2)</f>
        <v>0</v>
      </c>
      <c r="K246" s="193"/>
      <c r="L246" s="38"/>
      <c r="M246" s="194" t="s">
        <v>1</v>
      </c>
      <c r="N246" s="195" t="s">
        <v>42</v>
      </c>
      <c r="O246" s="70"/>
      <c r="P246" s="196">
        <f>O246*H246</f>
        <v>0</v>
      </c>
      <c r="Q246" s="196">
        <v>1.8000000000000001E-4</v>
      </c>
      <c r="R246" s="196">
        <f>Q246*H246</f>
        <v>3.7440000000000001E-2</v>
      </c>
      <c r="S246" s="196">
        <v>0</v>
      </c>
      <c r="T246" s="197">
        <f>S246*H246</f>
        <v>0</v>
      </c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R246" s="198" t="s">
        <v>145</v>
      </c>
      <c r="AT246" s="198" t="s">
        <v>126</v>
      </c>
      <c r="AU246" s="198" t="s">
        <v>87</v>
      </c>
      <c r="AY246" s="16" t="s">
        <v>123</v>
      </c>
      <c r="BE246" s="199">
        <f>IF(N246="základní",J246,0)</f>
        <v>0</v>
      </c>
      <c r="BF246" s="199">
        <f>IF(N246="snížená",J246,0)</f>
        <v>0</v>
      </c>
      <c r="BG246" s="199">
        <f>IF(N246="zákl. přenesená",J246,0)</f>
        <v>0</v>
      </c>
      <c r="BH246" s="199">
        <f>IF(N246="sníž. přenesená",J246,0)</f>
        <v>0</v>
      </c>
      <c r="BI246" s="199">
        <f>IF(N246="nulová",J246,0)</f>
        <v>0</v>
      </c>
      <c r="BJ246" s="16" t="s">
        <v>85</v>
      </c>
      <c r="BK246" s="199">
        <f>ROUND(I246*H246,2)</f>
        <v>0</v>
      </c>
      <c r="BL246" s="16" t="s">
        <v>145</v>
      </c>
      <c r="BM246" s="198" t="s">
        <v>398</v>
      </c>
    </row>
    <row r="247" spans="1:65" s="2" customFormat="1" ht="19.2">
      <c r="A247" s="33"/>
      <c r="B247" s="34"/>
      <c r="C247" s="35"/>
      <c r="D247" s="200" t="s">
        <v>132</v>
      </c>
      <c r="E247" s="35"/>
      <c r="F247" s="201" t="s">
        <v>399</v>
      </c>
      <c r="G247" s="35"/>
      <c r="H247" s="35"/>
      <c r="I247" s="202"/>
      <c r="J247" s="35"/>
      <c r="K247" s="35"/>
      <c r="L247" s="38"/>
      <c r="M247" s="203"/>
      <c r="N247" s="204"/>
      <c r="O247" s="70"/>
      <c r="P247" s="70"/>
      <c r="Q247" s="70"/>
      <c r="R247" s="70"/>
      <c r="S247" s="70"/>
      <c r="T247" s="71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T247" s="16" t="s">
        <v>132</v>
      </c>
      <c r="AU247" s="16" t="s">
        <v>87</v>
      </c>
    </row>
    <row r="248" spans="1:65" s="2" customFormat="1" ht="19.2">
      <c r="A248" s="33"/>
      <c r="B248" s="34"/>
      <c r="C248" s="35"/>
      <c r="D248" s="200" t="s">
        <v>133</v>
      </c>
      <c r="E248" s="35"/>
      <c r="F248" s="205" t="s">
        <v>298</v>
      </c>
      <c r="G248" s="35"/>
      <c r="H248" s="35"/>
      <c r="I248" s="202"/>
      <c r="J248" s="35"/>
      <c r="K248" s="35"/>
      <c r="L248" s="38"/>
      <c r="M248" s="203"/>
      <c r="N248" s="204"/>
      <c r="O248" s="70"/>
      <c r="P248" s="70"/>
      <c r="Q248" s="70"/>
      <c r="R248" s="70"/>
      <c r="S248" s="70"/>
      <c r="T248" s="71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T248" s="16" t="s">
        <v>133</v>
      </c>
      <c r="AU248" s="16" t="s">
        <v>87</v>
      </c>
    </row>
    <row r="249" spans="1:65" s="2" customFormat="1" ht="21.75" customHeight="1">
      <c r="A249" s="33"/>
      <c r="B249" s="34"/>
      <c r="C249" s="186" t="s">
        <v>400</v>
      </c>
      <c r="D249" s="186" t="s">
        <v>126</v>
      </c>
      <c r="E249" s="187" t="s">
        <v>401</v>
      </c>
      <c r="F249" s="188" t="s">
        <v>402</v>
      </c>
      <c r="G249" s="189" t="s">
        <v>304</v>
      </c>
      <c r="H249" s="190">
        <v>208</v>
      </c>
      <c r="I249" s="191"/>
      <c r="J249" s="192">
        <f>ROUND(I249*H249,2)</f>
        <v>0</v>
      </c>
      <c r="K249" s="193"/>
      <c r="L249" s="38"/>
      <c r="M249" s="194" t="s">
        <v>1</v>
      </c>
      <c r="N249" s="195" t="s">
        <v>42</v>
      </c>
      <c r="O249" s="70"/>
      <c r="P249" s="196">
        <f>O249*H249</f>
        <v>0</v>
      </c>
      <c r="Q249" s="196">
        <v>7.5000000000000002E-4</v>
      </c>
      <c r="R249" s="196">
        <f>Q249*H249</f>
        <v>0.156</v>
      </c>
      <c r="S249" s="196">
        <v>0</v>
      </c>
      <c r="T249" s="197">
        <f>S249*H249</f>
        <v>0</v>
      </c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R249" s="198" t="s">
        <v>145</v>
      </c>
      <c r="AT249" s="198" t="s">
        <v>126</v>
      </c>
      <c r="AU249" s="198" t="s">
        <v>87</v>
      </c>
      <c r="AY249" s="16" t="s">
        <v>123</v>
      </c>
      <c r="BE249" s="199">
        <f>IF(N249="základní",J249,0)</f>
        <v>0</v>
      </c>
      <c r="BF249" s="199">
        <f>IF(N249="snížená",J249,0)</f>
        <v>0</v>
      </c>
      <c r="BG249" s="199">
        <f>IF(N249="zákl. přenesená",J249,0)</f>
        <v>0</v>
      </c>
      <c r="BH249" s="199">
        <f>IF(N249="sníž. přenesená",J249,0)</f>
        <v>0</v>
      </c>
      <c r="BI249" s="199">
        <f>IF(N249="nulová",J249,0)</f>
        <v>0</v>
      </c>
      <c r="BJ249" s="16" t="s">
        <v>85</v>
      </c>
      <c r="BK249" s="199">
        <f>ROUND(I249*H249,2)</f>
        <v>0</v>
      </c>
      <c r="BL249" s="16" t="s">
        <v>145</v>
      </c>
      <c r="BM249" s="198" t="s">
        <v>403</v>
      </c>
    </row>
    <row r="250" spans="1:65" s="2" customFormat="1" ht="28.8">
      <c r="A250" s="33"/>
      <c r="B250" s="34"/>
      <c r="C250" s="35"/>
      <c r="D250" s="200" t="s">
        <v>132</v>
      </c>
      <c r="E250" s="35"/>
      <c r="F250" s="201" t="s">
        <v>404</v>
      </c>
      <c r="G250" s="35"/>
      <c r="H250" s="35"/>
      <c r="I250" s="202"/>
      <c r="J250" s="35"/>
      <c r="K250" s="35"/>
      <c r="L250" s="38"/>
      <c r="M250" s="203"/>
      <c r="N250" s="204"/>
      <c r="O250" s="70"/>
      <c r="P250" s="70"/>
      <c r="Q250" s="70"/>
      <c r="R250" s="70"/>
      <c r="S250" s="70"/>
      <c r="T250" s="71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T250" s="16" t="s">
        <v>132</v>
      </c>
      <c r="AU250" s="16" t="s">
        <v>87</v>
      </c>
    </row>
    <row r="251" spans="1:65" s="2" customFormat="1" ht="19.2">
      <c r="A251" s="33"/>
      <c r="B251" s="34"/>
      <c r="C251" s="35"/>
      <c r="D251" s="200" t="s">
        <v>133</v>
      </c>
      <c r="E251" s="35"/>
      <c r="F251" s="205" t="s">
        <v>298</v>
      </c>
      <c r="G251" s="35"/>
      <c r="H251" s="35"/>
      <c r="I251" s="202"/>
      <c r="J251" s="35"/>
      <c r="K251" s="35"/>
      <c r="L251" s="38"/>
      <c r="M251" s="203"/>
      <c r="N251" s="204"/>
      <c r="O251" s="70"/>
      <c r="P251" s="70"/>
      <c r="Q251" s="70"/>
      <c r="R251" s="70"/>
      <c r="S251" s="70"/>
      <c r="T251" s="71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T251" s="16" t="s">
        <v>133</v>
      </c>
      <c r="AU251" s="16" t="s">
        <v>87</v>
      </c>
    </row>
    <row r="252" spans="1:65" s="2" customFormat="1" ht="21.75" customHeight="1">
      <c r="A252" s="33"/>
      <c r="B252" s="34"/>
      <c r="C252" s="186" t="s">
        <v>405</v>
      </c>
      <c r="D252" s="186" t="s">
        <v>126</v>
      </c>
      <c r="E252" s="187" t="s">
        <v>406</v>
      </c>
      <c r="F252" s="188" t="s">
        <v>407</v>
      </c>
      <c r="G252" s="189" t="s">
        <v>304</v>
      </c>
      <c r="H252" s="190">
        <v>208</v>
      </c>
      <c r="I252" s="191"/>
      <c r="J252" s="192">
        <f>ROUND(I252*H252,2)</f>
        <v>0</v>
      </c>
      <c r="K252" s="193"/>
      <c r="L252" s="38"/>
      <c r="M252" s="194" t="s">
        <v>1</v>
      </c>
      <c r="N252" s="195" t="s">
        <v>42</v>
      </c>
      <c r="O252" s="70"/>
      <c r="P252" s="196">
        <f>O252*H252</f>
        <v>0</v>
      </c>
      <c r="Q252" s="196">
        <v>3.0000000000000001E-5</v>
      </c>
      <c r="R252" s="196">
        <f>Q252*H252</f>
        <v>6.2399999999999999E-3</v>
      </c>
      <c r="S252" s="196">
        <v>0</v>
      </c>
      <c r="T252" s="197">
        <f>S252*H252</f>
        <v>0</v>
      </c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R252" s="198" t="s">
        <v>145</v>
      </c>
      <c r="AT252" s="198" t="s">
        <v>126</v>
      </c>
      <c r="AU252" s="198" t="s">
        <v>87</v>
      </c>
      <c r="AY252" s="16" t="s">
        <v>123</v>
      </c>
      <c r="BE252" s="199">
        <f>IF(N252="základní",J252,0)</f>
        <v>0</v>
      </c>
      <c r="BF252" s="199">
        <f>IF(N252="snížená",J252,0)</f>
        <v>0</v>
      </c>
      <c r="BG252" s="199">
        <f>IF(N252="zákl. přenesená",J252,0)</f>
        <v>0</v>
      </c>
      <c r="BH252" s="199">
        <f>IF(N252="sníž. přenesená",J252,0)</f>
        <v>0</v>
      </c>
      <c r="BI252" s="199">
        <f>IF(N252="nulová",J252,0)</f>
        <v>0</v>
      </c>
      <c r="BJ252" s="16" t="s">
        <v>85</v>
      </c>
      <c r="BK252" s="199">
        <f>ROUND(I252*H252,2)</f>
        <v>0</v>
      </c>
      <c r="BL252" s="16" t="s">
        <v>145</v>
      </c>
      <c r="BM252" s="198" t="s">
        <v>408</v>
      </c>
    </row>
    <row r="253" spans="1:65" s="2" customFormat="1" ht="28.8">
      <c r="A253" s="33"/>
      <c r="B253" s="34"/>
      <c r="C253" s="35"/>
      <c r="D253" s="200" t="s">
        <v>132</v>
      </c>
      <c r="E253" s="35"/>
      <c r="F253" s="201" t="s">
        <v>409</v>
      </c>
      <c r="G253" s="35"/>
      <c r="H253" s="35"/>
      <c r="I253" s="202"/>
      <c r="J253" s="35"/>
      <c r="K253" s="35"/>
      <c r="L253" s="38"/>
      <c r="M253" s="203"/>
      <c r="N253" s="204"/>
      <c r="O253" s="70"/>
      <c r="P253" s="70"/>
      <c r="Q253" s="70"/>
      <c r="R253" s="70"/>
      <c r="S253" s="70"/>
      <c r="T253" s="71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T253" s="16" t="s">
        <v>132</v>
      </c>
      <c r="AU253" s="16" t="s">
        <v>87</v>
      </c>
    </row>
    <row r="254" spans="1:65" s="2" customFormat="1" ht="16.5" customHeight="1">
      <c r="A254" s="33"/>
      <c r="B254" s="34"/>
      <c r="C254" s="186" t="s">
        <v>410</v>
      </c>
      <c r="D254" s="186" t="s">
        <v>126</v>
      </c>
      <c r="E254" s="187" t="s">
        <v>411</v>
      </c>
      <c r="F254" s="188" t="s">
        <v>412</v>
      </c>
      <c r="G254" s="189" t="s">
        <v>203</v>
      </c>
      <c r="H254" s="190">
        <v>9</v>
      </c>
      <c r="I254" s="191"/>
      <c r="J254" s="192">
        <f>ROUND(I254*H254,2)</f>
        <v>0</v>
      </c>
      <c r="K254" s="193"/>
      <c r="L254" s="38"/>
      <c r="M254" s="194" t="s">
        <v>1</v>
      </c>
      <c r="N254" s="195" t="s">
        <v>42</v>
      </c>
      <c r="O254" s="70"/>
      <c r="P254" s="196">
        <f>O254*H254</f>
        <v>0</v>
      </c>
      <c r="Q254" s="196">
        <v>0</v>
      </c>
      <c r="R254" s="196">
        <f>Q254*H254</f>
        <v>0</v>
      </c>
      <c r="S254" s="196">
        <v>2.9999999999999997E-4</v>
      </c>
      <c r="T254" s="197">
        <f>S254*H254</f>
        <v>2.6999999999999997E-3</v>
      </c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R254" s="198" t="s">
        <v>145</v>
      </c>
      <c r="AT254" s="198" t="s">
        <v>126</v>
      </c>
      <c r="AU254" s="198" t="s">
        <v>87</v>
      </c>
      <c r="AY254" s="16" t="s">
        <v>123</v>
      </c>
      <c r="BE254" s="199">
        <f>IF(N254="základní",J254,0)</f>
        <v>0</v>
      </c>
      <c r="BF254" s="199">
        <f>IF(N254="snížená",J254,0)</f>
        <v>0</v>
      </c>
      <c r="BG254" s="199">
        <f>IF(N254="zákl. přenesená",J254,0)</f>
        <v>0</v>
      </c>
      <c r="BH254" s="199">
        <f>IF(N254="sníž. přenesená",J254,0)</f>
        <v>0</v>
      </c>
      <c r="BI254" s="199">
        <f>IF(N254="nulová",J254,0)</f>
        <v>0</v>
      </c>
      <c r="BJ254" s="16" t="s">
        <v>85</v>
      </c>
      <c r="BK254" s="199">
        <f>ROUND(I254*H254,2)</f>
        <v>0</v>
      </c>
      <c r="BL254" s="16" t="s">
        <v>145</v>
      </c>
      <c r="BM254" s="198" t="s">
        <v>413</v>
      </c>
    </row>
    <row r="255" spans="1:65" s="2" customFormat="1" ht="10.199999999999999">
      <c r="A255" s="33"/>
      <c r="B255" s="34"/>
      <c r="C255" s="35"/>
      <c r="D255" s="200" t="s">
        <v>132</v>
      </c>
      <c r="E255" s="35"/>
      <c r="F255" s="201" t="s">
        <v>414</v>
      </c>
      <c r="G255" s="35"/>
      <c r="H255" s="35"/>
      <c r="I255" s="202"/>
      <c r="J255" s="35"/>
      <c r="K255" s="35"/>
      <c r="L255" s="38"/>
      <c r="M255" s="203"/>
      <c r="N255" s="204"/>
      <c r="O255" s="70"/>
      <c r="P255" s="70"/>
      <c r="Q255" s="70"/>
      <c r="R255" s="70"/>
      <c r="S255" s="70"/>
      <c r="T255" s="71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T255" s="16" t="s">
        <v>132</v>
      </c>
      <c r="AU255" s="16" t="s">
        <v>87</v>
      </c>
    </row>
    <row r="256" spans="1:65" s="2" customFormat="1" ht="21.75" customHeight="1">
      <c r="A256" s="33"/>
      <c r="B256" s="34"/>
      <c r="C256" s="186" t="s">
        <v>415</v>
      </c>
      <c r="D256" s="186" t="s">
        <v>126</v>
      </c>
      <c r="E256" s="187" t="s">
        <v>416</v>
      </c>
      <c r="F256" s="188" t="s">
        <v>417</v>
      </c>
      <c r="G256" s="189" t="s">
        <v>213</v>
      </c>
      <c r="H256" s="190">
        <v>9</v>
      </c>
      <c r="I256" s="191"/>
      <c r="J256" s="192">
        <f>ROUND(I256*H256,2)</f>
        <v>0</v>
      </c>
      <c r="K256" s="193"/>
      <c r="L256" s="38"/>
      <c r="M256" s="194" t="s">
        <v>1</v>
      </c>
      <c r="N256" s="195" t="s">
        <v>42</v>
      </c>
      <c r="O256" s="70"/>
      <c r="P256" s="196">
        <f>O256*H256</f>
        <v>0</v>
      </c>
      <c r="Q256" s="196">
        <v>0</v>
      </c>
      <c r="R256" s="196">
        <f>Q256*H256</f>
        <v>0</v>
      </c>
      <c r="S256" s="196">
        <v>2.75</v>
      </c>
      <c r="T256" s="197">
        <f>S256*H256</f>
        <v>24.75</v>
      </c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R256" s="198" t="s">
        <v>145</v>
      </c>
      <c r="AT256" s="198" t="s">
        <v>126</v>
      </c>
      <c r="AU256" s="198" t="s">
        <v>87</v>
      </c>
      <c r="AY256" s="16" t="s">
        <v>123</v>
      </c>
      <c r="BE256" s="199">
        <f>IF(N256="základní",J256,0)</f>
        <v>0</v>
      </c>
      <c r="BF256" s="199">
        <f>IF(N256="snížená",J256,0)</f>
        <v>0</v>
      </c>
      <c r="BG256" s="199">
        <f>IF(N256="zákl. přenesená",J256,0)</f>
        <v>0</v>
      </c>
      <c r="BH256" s="199">
        <f>IF(N256="sníž. přenesená",J256,0)</f>
        <v>0</v>
      </c>
      <c r="BI256" s="199">
        <f>IF(N256="nulová",J256,0)</f>
        <v>0</v>
      </c>
      <c r="BJ256" s="16" t="s">
        <v>85</v>
      </c>
      <c r="BK256" s="199">
        <f>ROUND(I256*H256,2)</f>
        <v>0</v>
      </c>
      <c r="BL256" s="16" t="s">
        <v>145</v>
      </c>
      <c r="BM256" s="198" t="s">
        <v>418</v>
      </c>
    </row>
    <row r="257" spans="1:65" s="2" customFormat="1" ht="38.4">
      <c r="A257" s="33"/>
      <c r="B257" s="34"/>
      <c r="C257" s="35"/>
      <c r="D257" s="200" t="s">
        <v>132</v>
      </c>
      <c r="E257" s="35"/>
      <c r="F257" s="201" t="s">
        <v>419</v>
      </c>
      <c r="G257" s="35"/>
      <c r="H257" s="35"/>
      <c r="I257" s="202"/>
      <c r="J257" s="35"/>
      <c r="K257" s="35"/>
      <c r="L257" s="38"/>
      <c r="M257" s="203"/>
      <c r="N257" s="204"/>
      <c r="O257" s="70"/>
      <c r="P257" s="70"/>
      <c r="Q257" s="70"/>
      <c r="R257" s="70"/>
      <c r="S257" s="70"/>
      <c r="T257" s="71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T257" s="16" t="s">
        <v>132</v>
      </c>
      <c r="AU257" s="16" t="s">
        <v>87</v>
      </c>
    </row>
    <row r="258" spans="1:65" s="2" customFormat="1" ht="28.8">
      <c r="A258" s="33"/>
      <c r="B258" s="34"/>
      <c r="C258" s="35"/>
      <c r="D258" s="200" t="s">
        <v>133</v>
      </c>
      <c r="E258" s="35"/>
      <c r="F258" s="205" t="s">
        <v>420</v>
      </c>
      <c r="G258" s="35"/>
      <c r="H258" s="35"/>
      <c r="I258" s="202"/>
      <c r="J258" s="35"/>
      <c r="K258" s="35"/>
      <c r="L258" s="38"/>
      <c r="M258" s="203"/>
      <c r="N258" s="204"/>
      <c r="O258" s="70"/>
      <c r="P258" s="70"/>
      <c r="Q258" s="70"/>
      <c r="R258" s="70"/>
      <c r="S258" s="70"/>
      <c r="T258" s="71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T258" s="16" t="s">
        <v>133</v>
      </c>
      <c r="AU258" s="16" t="s">
        <v>87</v>
      </c>
    </row>
    <row r="259" spans="1:65" s="12" customFormat="1" ht="22.8" customHeight="1">
      <c r="B259" s="170"/>
      <c r="C259" s="171"/>
      <c r="D259" s="172" t="s">
        <v>76</v>
      </c>
      <c r="E259" s="184" t="s">
        <v>421</v>
      </c>
      <c r="F259" s="184" t="s">
        <v>422</v>
      </c>
      <c r="G259" s="171"/>
      <c r="H259" s="171"/>
      <c r="I259" s="174"/>
      <c r="J259" s="185">
        <f>BK259</f>
        <v>0</v>
      </c>
      <c r="K259" s="171"/>
      <c r="L259" s="176"/>
      <c r="M259" s="177"/>
      <c r="N259" s="178"/>
      <c r="O259" s="178"/>
      <c r="P259" s="179">
        <f>SUM(P260:P282)</f>
        <v>0</v>
      </c>
      <c r="Q259" s="178"/>
      <c r="R259" s="179">
        <f>SUM(R260:R282)</f>
        <v>0</v>
      </c>
      <c r="S259" s="178"/>
      <c r="T259" s="180">
        <f>SUM(T260:T282)</f>
        <v>0</v>
      </c>
      <c r="AR259" s="181" t="s">
        <v>85</v>
      </c>
      <c r="AT259" s="182" t="s">
        <v>76</v>
      </c>
      <c r="AU259" s="182" t="s">
        <v>85</v>
      </c>
      <c r="AY259" s="181" t="s">
        <v>123</v>
      </c>
      <c r="BK259" s="183">
        <f>SUM(BK260:BK282)</f>
        <v>0</v>
      </c>
    </row>
    <row r="260" spans="1:65" s="2" customFormat="1" ht="21.75" customHeight="1">
      <c r="A260" s="33"/>
      <c r="B260" s="34"/>
      <c r="C260" s="186" t="s">
        <v>423</v>
      </c>
      <c r="D260" s="186" t="s">
        <v>126</v>
      </c>
      <c r="E260" s="187" t="s">
        <v>424</v>
      </c>
      <c r="F260" s="188" t="s">
        <v>425</v>
      </c>
      <c r="G260" s="189" t="s">
        <v>281</v>
      </c>
      <c r="H260" s="190">
        <v>162.03</v>
      </c>
      <c r="I260" s="191"/>
      <c r="J260" s="192">
        <f>ROUND(I260*H260,2)</f>
        <v>0</v>
      </c>
      <c r="K260" s="193"/>
      <c r="L260" s="38"/>
      <c r="M260" s="194" t="s">
        <v>1</v>
      </c>
      <c r="N260" s="195" t="s">
        <v>42</v>
      </c>
      <c r="O260" s="70"/>
      <c r="P260" s="196">
        <f>O260*H260</f>
        <v>0</v>
      </c>
      <c r="Q260" s="196">
        <v>0</v>
      </c>
      <c r="R260" s="196">
        <f>Q260*H260</f>
        <v>0</v>
      </c>
      <c r="S260" s="196">
        <v>0</v>
      </c>
      <c r="T260" s="197">
        <f>S260*H260</f>
        <v>0</v>
      </c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R260" s="198" t="s">
        <v>145</v>
      </c>
      <c r="AT260" s="198" t="s">
        <v>126</v>
      </c>
      <c r="AU260" s="198" t="s">
        <v>87</v>
      </c>
      <c r="AY260" s="16" t="s">
        <v>123</v>
      </c>
      <c r="BE260" s="199">
        <f>IF(N260="základní",J260,0)</f>
        <v>0</v>
      </c>
      <c r="BF260" s="199">
        <f>IF(N260="snížená",J260,0)</f>
        <v>0</v>
      </c>
      <c r="BG260" s="199">
        <f>IF(N260="zákl. přenesená",J260,0)</f>
        <v>0</v>
      </c>
      <c r="BH260" s="199">
        <f>IF(N260="sníž. přenesená",J260,0)</f>
        <v>0</v>
      </c>
      <c r="BI260" s="199">
        <f>IF(N260="nulová",J260,0)</f>
        <v>0</v>
      </c>
      <c r="BJ260" s="16" t="s">
        <v>85</v>
      </c>
      <c r="BK260" s="199">
        <f>ROUND(I260*H260,2)</f>
        <v>0</v>
      </c>
      <c r="BL260" s="16" t="s">
        <v>145</v>
      </c>
      <c r="BM260" s="198" t="s">
        <v>426</v>
      </c>
    </row>
    <row r="261" spans="1:65" s="2" customFormat="1" ht="19.2">
      <c r="A261" s="33"/>
      <c r="B261" s="34"/>
      <c r="C261" s="35"/>
      <c r="D261" s="200" t="s">
        <v>132</v>
      </c>
      <c r="E261" s="35"/>
      <c r="F261" s="201" t="s">
        <v>427</v>
      </c>
      <c r="G261" s="35"/>
      <c r="H261" s="35"/>
      <c r="I261" s="202"/>
      <c r="J261" s="35"/>
      <c r="K261" s="35"/>
      <c r="L261" s="38"/>
      <c r="M261" s="203"/>
      <c r="N261" s="204"/>
      <c r="O261" s="70"/>
      <c r="P261" s="70"/>
      <c r="Q261" s="70"/>
      <c r="R261" s="70"/>
      <c r="S261" s="70"/>
      <c r="T261" s="71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T261" s="16" t="s">
        <v>132</v>
      </c>
      <c r="AU261" s="16" t="s">
        <v>87</v>
      </c>
    </row>
    <row r="262" spans="1:65" s="2" customFormat="1" ht="28.8">
      <c r="A262" s="33"/>
      <c r="B262" s="34"/>
      <c r="C262" s="35"/>
      <c r="D262" s="200" t="s">
        <v>133</v>
      </c>
      <c r="E262" s="35"/>
      <c r="F262" s="205" t="s">
        <v>428</v>
      </c>
      <c r="G262" s="35"/>
      <c r="H262" s="35"/>
      <c r="I262" s="202"/>
      <c r="J262" s="35"/>
      <c r="K262" s="35"/>
      <c r="L262" s="38"/>
      <c r="M262" s="203"/>
      <c r="N262" s="204"/>
      <c r="O262" s="70"/>
      <c r="P262" s="70"/>
      <c r="Q262" s="70"/>
      <c r="R262" s="70"/>
      <c r="S262" s="70"/>
      <c r="T262" s="71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T262" s="16" t="s">
        <v>133</v>
      </c>
      <c r="AU262" s="16" t="s">
        <v>87</v>
      </c>
    </row>
    <row r="263" spans="1:65" s="13" customFormat="1" ht="10.199999999999999">
      <c r="B263" s="210"/>
      <c r="C263" s="211"/>
      <c r="D263" s="200" t="s">
        <v>222</v>
      </c>
      <c r="E263" s="212" t="s">
        <v>1</v>
      </c>
      <c r="F263" s="213" t="s">
        <v>429</v>
      </c>
      <c r="G263" s="211"/>
      <c r="H263" s="214">
        <v>162.03</v>
      </c>
      <c r="I263" s="215"/>
      <c r="J263" s="211"/>
      <c r="K263" s="211"/>
      <c r="L263" s="216"/>
      <c r="M263" s="217"/>
      <c r="N263" s="218"/>
      <c r="O263" s="218"/>
      <c r="P263" s="218"/>
      <c r="Q263" s="218"/>
      <c r="R263" s="218"/>
      <c r="S263" s="218"/>
      <c r="T263" s="219"/>
      <c r="AT263" s="220" t="s">
        <v>222</v>
      </c>
      <c r="AU263" s="220" t="s">
        <v>87</v>
      </c>
      <c r="AV263" s="13" t="s">
        <v>87</v>
      </c>
      <c r="AW263" s="13" t="s">
        <v>34</v>
      </c>
      <c r="AX263" s="13" t="s">
        <v>85</v>
      </c>
      <c r="AY263" s="220" t="s">
        <v>123</v>
      </c>
    </row>
    <row r="264" spans="1:65" s="2" customFormat="1" ht="21.75" customHeight="1">
      <c r="A264" s="33"/>
      <c r="B264" s="34"/>
      <c r="C264" s="186" t="s">
        <v>430</v>
      </c>
      <c r="D264" s="186" t="s">
        <v>126</v>
      </c>
      <c r="E264" s="187" t="s">
        <v>431</v>
      </c>
      <c r="F264" s="188" t="s">
        <v>432</v>
      </c>
      <c r="G264" s="189" t="s">
        <v>281</v>
      </c>
      <c r="H264" s="190">
        <v>2009.172</v>
      </c>
      <c r="I264" s="191"/>
      <c r="J264" s="192">
        <f>ROUND(I264*H264,2)</f>
        <v>0</v>
      </c>
      <c r="K264" s="193"/>
      <c r="L264" s="38"/>
      <c r="M264" s="194" t="s">
        <v>1</v>
      </c>
      <c r="N264" s="195" t="s">
        <v>42</v>
      </c>
      <c r="O264" s="70"/>
      <c r="P264" s="196">
        <f>O264*H264</f>
        <v>0</v>
      </c>
      <c r="Q264" s="196">
        <v>0</v>
      </c>
      <c r="R264" s="196">
        <f>Q264*H264</f>
        <v>0</v>
      </c>
      <c r="S264" s="196">
        <v>0</v>
      </c>
      <c r="T264" s="197">
        <f>S264*H264</f>
        <v>0</v>
      </c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R264" s="198" t="s">
        <v>145</v>
      </c>
      <c r="AT264" s="198" t="s">
        <v>126</v>
      </c>
      <c r="AU264" s="198" t="s">
        <v>87</v>
      </c>
      <c r="AY264" s="16" t="s">
        <v>123</v>
      </c>
      <c r="BE264" s="199">
        <f>IF(N264="základní",J264,0)</f>
        <v>0</v>
      </c>
      <c r="BF264" s="199">
        <f>IF(N264="snížená",J264,0)</f>
        <v>0</v>
      </c>
      <c r="BG264" s="199">
        <f>IF(N264="zákl. přenesená",J264,0)</f>
        <v>0</v>
      </c>
      <c r="BH264" s="199">
        <f>IF(N264="sníž. přenesená",J264,0)</f>
        <v>0</v>
      </c>
      <c r="BI264" s="199">
        <f>IF(N264="nulová",J264,0)</f>
        <v>0</v>
      </c>
      <c r="BJ264" s="16" t="s">
        <v>85</v>
      </c>
      <c r="BK264" s="199">
        <f>ROUND(I264*H264,2)</f>
        <v>0</v>
      </c>
      <c r="BL264" s="16" t="s">
        <v>145</v>
      </c>
      <c r="BM264" s="198" t="s">
        <v>433</v>
      </c>
    </row>
    <row r="265" spans="1:65" s="2" customFormat="1" ht="28.8">
      <c r="A265" s="33"/>
      <c r="B265" s="34"/>
      <c r="C265" s="35"/>
      <c r="D265" s="200" t="s">
        <v>132</v>
      </c>
      <c r="E265" s="35"/>
      <c r="F265" s="201" t="s">
        <v>434</v>
      </c>
      <c r="G265" s="35"/>
      <c r="H265" s="35"/>
      <c r="I265" s="202"/>
      <c r="J265" s="35"/>
      <c r="K265" s="35"/>
      <c r="L265" s="38"/>
      <c r="M265" s="203"/>
      <c r="N265" s="204"/>
      <c r="O265" s="70"/>
      <c r="P265" s="70"/>
      <c r="Q265" s="70"/>
      <c r="R265" s="70"/>
      <c r="S265" s="70"/>
      <c r="T265" s="71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T265" s="16" t="s">
        <v>132</v>
      </c>
      <c r="AU265" s="16" t="s">
        <v>87</v>
      </c>
    </row>
    <row r="266" spans="1:65" s="2" customFormat="1" ht="28.8">
      <c r="A266" s="33"/>
      <c r="B266" s="34"/>
      <c r="C266" s="35"/>
      <c r="D266" s="200" t="s">
        <v>133</v>
      </c>
      <c r="E266" s="35"/>
      <c r="F266" s="205" t="s">
        <v>435</v>
      </c>
      <c r="G266" s="35"/>
      <c r="H266" s="35"/>
      <c r="I266" s="202"/>
      <c r="J266" s="35"/>
      <c r="K266" s="35"/>
      <c r="L266" s="38"/>
      <c r="M266" s="203"/>
      <c r="N266" s="204"/>
      <c r="O266" s="70"/>
      <c r="P266" s="70"/>
      <c r="Q266" s="70"/>
      <c r="R266" s="70"/>
      <c r="S266" s="70"/>
      <c r="T266" s="71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T266" s="16" t="s">
        <v>133</v>
      </c>
      <c r="AU266" s="16" t="s">
        <v>87</v>
      </c>
    </row>
    <row r="267" spans="1:65" s="13" customFormat="1" ht="10.199999999999999">
      <c r="B267" s="210"/>
      <c r="C267" s="211"/>
      <c r="D267" s="200" t="s">
        <v>222</v>
      </c>
      <c r="E267" s="211"/>
      <c r="F267" s="213" t="s">
        <v>436</v>
      </c>
      <c r="G267" s="211"/>
      <c r="H267" s="214">
        <v>2009.172</v>
      </c>
      <c r="I267" s="215"/>
      <c r="J267" s="211"/>
      <c r="K267" s="211"/>
      <c r="L267" s="216"/>
      <c r="M267" s="217"/>
      <c r="N267" s="218"/>
      <c r="O267" s="218"/>
      <c r="P267" s="218"/>
      <c r="Q267" s="218"/>
      <c r="R267" s="218"/>
      <c r="S267" s="218"/>
      <c r="T267" s="219"/>
      <c r="AT267" s="220" t="s">
        <v>222</v>
      </c>
      <c r="AU267" s="220" t="s">
        <v>87</v>
      </c>
      <c r="AV267" s="13" t="s">
        <v>87</v>
      </c>
      <c r="AW267" s="13" t="s">
        <v>4</v>
      </c>
      <c r="AX267" s="13" t="s">
        <v>85</v>
      </c>
      <c r="AY267" s="220" t="s">
        <v>123</v>
      </c>
    </row>
    <row r="268" spans="1:65" s="2" customFormat="1" ht="33" customHeight="1">
      <c r="A268" s="33"/>
      <c r="B268" s="34"/>
      <c r="C268" s="186" t="s">
        <v>437</v>
      </c>
      <c r="D268" s="186" t="s">
        <v>126</v>
      </c>
      <c r="E268" s="187" t="s">
        <v>438</v>
      </c>
      <c r="F268" s="188" t="s">
        <v>439</v>
      </c>
      <c r="G268" s="189" t="s">
        <v>281</v>
      </c>
      <c r="H268" s="190">
        <v>162.03</v>
      </c>
      <c r="I268" s="191"/>
      <c r="J268" s="192">
        <f>ROUND(I268*H268,2)</f>
        <v>0</v>
      </c>
      <c r="K268" s="193"/>
      <c r="L268" s="38"/>
      <c r="M268" s="194" t="s">
        <v>1</v>
      </c>
      <c r="N268" s="195" t="s">
        <v>42</v>
      </c>
      <c r="O268" s="70"/>
      <c r="P268" s="196">
        <f>O268*H268</f>
        <v>0</v>
      </c>
      <c r="Q268" s="196">
        <v>0</v>
      </c>
      <c r="R268" s="196">
        <f>Q268*H268</f>
        <v>0</v>
      </c>
      <c r="S268" s="196">
        <v>0</v>
      </c>
      <c r="T268" s="197">
        <f>S268*H268</f>
        <v>0</v>
      </c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R268" s="198" t="s">
        <v>145</v>
      </c>
      <c r="AT268" s="198" t="s">
        <v>126</v>
      </c>
      <c r="AU268" s="198" t="s">
        <v>87</v>
      </c>
      <c r="AY268" s="16" t="s">
        <v>123</v>
      </c>
      <c r="BE268" s="199">
        <f>IF(N268="základní",J268,0)</f>
        <v>0</v>
      </c>
      <c r="BF268" s="199">
        <f>IF(N268="snížená",J268,0)</f>
        <v>0</v>
      </c>
      <c r="BG268" s="199">
        <f>IF(N268="zákl. přenesená",J268,0)</f>
        <v>0</v>
      </c>
      <c r="BH268" s="199">
        <f>IF(N268="sníž. přenesená",J268,0)</f>
        <v>0</v>
      </c>
      <c r="BI268" s="199">
        <f>IF(N268="nulová",J268,0)</f>
        <v>0</v>
      </c>
      <c r="BJ268" s="16" t="s">
        <v>85</v>
      </c>
      <c r="BK268" s="199">
        <f>ROUND(I268*H268,2)</f>
        <v>0</v>
      </c>
      <c r="BL268" s="16" t="s">
        <v>145</v>
      </c>
      <c r="BM268" s="198" t="s">
        <v>440</v>
      </c>
    </row>
    <row r="269" spans="1:65" s="2" customFormat="1" ht="28.8">
      <c r="A269" s="33"/>
      <c r="B269" s="34"/>
      <c r="C269" s="35"/>
      <c r="D269" s="200" t="s">
        <v>132</v>
      </c>
      <c r="E269" s="35"/>
      <c r="F269" s="201" t="s">
        <v>441</v>
      </c>
      <c r="G269" s="35"/>
      <c r="H269" s="35"/>
      <c r="I269" s="202"/>
      <c r="J269" s="35"/>
      <c r="K269" s="35"/>
      <c r="L269" s="38"/>
      <c r="M269" s="203"/>
      <c r="N269" s="204"/>
      <c r="O269" s="70"/>
      <c r="P269" s="70"/>
      <c r="Q269" s="70"/>
      <c r="R269" s="70"/>
      <c r="S269" s="70"/>
      <c r="T269" s="71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T269" s="16" t="s">
        <v>132</v>
      </c>
      <c r="AU269" s="16" t="s">
        <v>87</v>
      </c>
    </row>
    <row r="270" spans="1:65" s="13" customFormat="1" ht="10.199999999999999">
      <c r="B270" s="210"/>
      <c r="C270" s="211"/>
      <c r="D270" s="200" t="s">
        <v>222</v>
      </c>
      <c r="E270" s="212" t="s">
        <v>1</v>
      </c>
      <c r="F270" s="213" t="s">
        <v>442</v>
      </c>
      <c r="G270" s="211"/>
      <c r="H270" s="214">
        <v>162.03</v>
      </c>
      <c r="I270" s="215"/>
      <c r="J270" s="211"/>
      <c r="K270" s="211"/>
      <c r="L270" s="216"/>
      <c r="M270" s="217"/>
      <c r="N270" s="218"/>
      <c r="O270" s="218"/>
      <c r="P270" s="218"/>
      <c r="Q270" s="218"/>
      <c r="R270" s="218"/>
      <c r="S270" s="218"/>
      <c r="T270" s="219"/>
      <c r="AT270" s="220" t="s">
        <v>222</v>
      </c>
      <c r="AU270" s="220" t="s">
        <v>87</v>
      </c>
      <c r="AV270" s="13" t="s">
        <v>87</v>
      </c>
      <c r="AW270" s="13" t="s">
        <v>34</v>
      </c>
      <c r="AX270" s="13" t="s">
        <v>85</v>
      </c>
      <c r="AY270" s="220" t="s">
        <v>123</v>
      </c>
    </row>
    <row r="271" spans="1:65" s="2" customFormat="1" ht="44.25" customHeight="1">
      <c r="A271" s="33"/>
      <c r="B271" s="34"/>
      <c r="C271" s="186" t="s">
        <v>443</v>
      </c>
      <c r="D271" s="186" t="s">
        <v>126</v>
      </c>
      <c r="E271" s="187" t="s">
        <v>444</v>
      </c>
      <c r="F271" s="188" t="s">
        <v>445</v>
      </c>
      <c r="G271" s="189" t="s">
        <v>281</v>
      </c>
      <c r="H271" s="190">
        <v>284.65899999999999</v>
      </c>
      <c r="I271" s="191"/>
      <c r="J271" s="192">
        <f>ROUND(I271*H271,2)</f>
        <v>0</v>
      </c>
      <c r="K271" s="193"/>
      <c r="L271" s="38"/>
      <c r="M271" s="194" t="s">
        <v>1</v>
      </c>
      <c r="N271" s="195" t="s">
        <v>42</v>
      </c>
      <c r="O271" s="70"/>
      <c r="P271" s="196">
        <f>O271*H271</f>
        <v>0</v>
      </c>
      <c r="Q271" s="196">
        <v>0</v>
      </c>
      <c r="R271" s="196">
        <f>Q271*H271</f>
        <v>0</v>
      </c>
      <c r="S271" s="196">
        <v>0</v>
      </c>
      <c r="T271" s="197">
        <f>S271*H271</f>
        <v>0</v>
      </c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R271" s="198" t="s">
        <v>145</v>
      </c>
      <c r="AT271" s="198" t="s">
        <v>126</v>
      </c>
      <c r="AU271" s="198" t="s">
        <v>87</v>
      </c>
      <c r="AY271" s="16" t="s">
        <v>123</v>
      </c>
      <c r="BE271" s="199">
        <f>IF(N271="základní",J271,0)</f>
        <v>0</v>
      </c>
      <c r="BF271" s="199">
        <f>IF(N271="snížená",J271,0)</f>
        <v>0</v>
      </c>
      <c r="BG271" s="199">
        <f>IF(N271="zákl. přenesená",J271,0)</f>
        <v>0</v>
      </c>
      <c r="BH271" s="199">
        <f>IF(N271="sníž. přenesená",J271,0)</f>
        <v>0</v>
      </c>
      <c r="BI271" s="199">
        <f>IF(N271="nulová",J271,0)</f>
        <v>0</v>
      </c>
      <c r="BJ271" s="16" t="s">
        <v>85</v>
      </c>
      <c r="BK271" s="199">
        <f>ROUND(I271*H271,2)</f>
        <v>0</v>
      </c>
      <c r="BL271" s="16" t="s">
        <v>145</v>
      </c>
      <c r="BM271" s="198" t="s">
        <v>446</v>
      </c>
    </row>
    <row r="272" spans="1:65" s="2" customFormat="1" ht="28.8">
      <c r="A272" s="33"/>
      <c r="B272" s="34"/>
      <c r="C272" s="35"/>
      <c r="D272" s="200" t="s">
        <v>132</v>
      </c>
      <c r="E272" s="35"/>
      <c r="F272" s="201" t="s">
        <v>445</v>
      </c>
      <c r="G272" s="35"/>
      <c r="H272" s="35"/>
      <c r="I272" s="202"/>
      <c r="J272" s="35"/>
      <c r="K272" s="35"/>
      <c r="L272" s="38"/>
      <c r="M272" s="203"/>
      <c r="N272" s="204"/>
      <c r="O272" s="70"/>
      <c r="P272" s="70"/>
      <c r="Q272" s="70"/>
      <c r="R272" s="70"/>
      <c r="S272" s="70"/>
      <c r="T272" s="71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T272" s="16" t="s">
        <v>132</v>
      </c>
      <c r="AU272" s="16" t="s">
        <v>87</v>
      </c>
    </row>
    <row r="273" spans="1:65" s="13" customFormat="1" ht="10.199999999999999">
      <c r="B273" s="210"/>
      <c r="C273" s="211"/>
      <c r="D273" s="200" t="s">
        <v>222</v>
      </c>
      <c r="E273" s="212" t="s">
        <v>1</v>
      </c>
      <c r="F273" s="213" t="s">
        <v>447</v>
      </c>
      <c r="G273" s="211"/>
      <c r="H273" s="214">
        <v>284.65899999999999</v>
      </c>
      <c r="I273" s="215"/>
      <c r="J273" s="211"/>
      <c r="K273" s="211"/>
      <c r="L273" s="216"/>
      <c r="M273" s="217"/>
      <c r="N273" s="218"/>
      <c r="O273" s="218"/>
      <c r="P273" s="218"/>
      <c r="Q273" s="218"/>
      <c r="R273" s="218"/>
      <c r="S273" s="218"/>
      <c r="T273" s="219"/>
      <c r="AT273" s="220" t="s">
        <v>222</v>
      </c>
      <c r="AU273" s="220" t="s">
        <v>87</v>
      </c>
      <c r="AV273" s="13" t="s">
        <v>87</v>
      </c>
      <c r="AW273" s="13" t="s">
        <v>34</v>
      </c>
      <c r="AX273" s="13" t="s">
        <v>85</v>
      </c>
      <c r="AY273" s="220" t="s">
        <v>123</v>
      </c>
    </row>
    <row r="274" spans="1:65" s="2" customFormat="1" ht="21.75" customHeight="1">
      <c r="A274" s="33"/>
      <c r="B274" s="34"/>
      <c r="C274" s="186" t="s">
        <v>448</v>
      </c>
      <c r="D274" s="186" t="s">
        <v>126</v>
      </c>
      <c r="E274" s="187" t="s">
        <v>449</v>
      </c>
      <c r="F274" s="188" t="s">
        <v>450</v>
      </c>
      <c r="G274" s="189" t="s">
        <v>281</v>
      </c>
      <c r="H274" s="190">
        <v>446.68900000000002</v>
      </c>
      <c r="I274" s="191"/>
      <c r="J274" s="192">
        <f>ROUND(I274*H274,2)</f>
        <v>0</v>
      </c>
      <c r="K274" s="193"/>
      <c r="L274" s="38"/>
      <c r="M274" s="194" t="s">
        <v>1</v>
      </c>
      <c r="N274" s="195" t="s">
        <v>42</v>
      </c>
      <c r="O274" s="70"/>
      <c r="P274" s="196">
        <f>O274*H274</f>
        <v>0</v>
      </c>
      <c r="Q274" s="196">
        <v>0</v>
      </c>
      <c r="R274" s="196">
        <f>Q274*H274</f>
        <v>0</v>
      </c>
      <c r="S274" s="196">
        <v>0</v>
      </c>
      <c r="T274" s="197">
        <f>S274*H274</f>
        <v>0</v>
      </c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R274" s="198" t="s">
        <v>145</v>
      </c>
      <c r="AT274" s="198" t="s">
        <v>126</v>
      </c>
      <c r="AU274" s="198" t="s">
        <v>87</v>
      </c>
      <c r="AY274" s="16" t="s">
        <v>123</v>
      </c>
      <c r="BE274" s="199">
        <f>IF(N274="základní",J274,0)</f>
        <v>0</v>
      </c>
      <c r="BF274" s="199">
        <f>IF(N274="snížená",J274,0)</f>
        <v>0</v>
      </c>
      <c r="BG274" s="199">
        <f>IF(N274="zákl. přenesená",J274,0)</f>
        <v>0</v>
      </c>
      <c r="BH274" s="199">
        <f>IF(N274="sníž. přenesená",J274,0)</f>
        <v>0</v>
      </c>
      <c r="BI274" s="199">
        <f>IF(N274="nulová",J274,0)</f>
        <v>0</v>
      </c>
      <c r="BJ274" s="16" t="s">
        <v>85</v>
      </c>
      <c r="BK274" s="199">
        <f>ROUND(I274*H274,2)</f>
        <v>0</v>
      </c>
      <c r="BL274" s="16" t="s">
        <v>145</v>
      </c>
      <c r="BM274" s="198" t="s">
        <v>451</v>
      </c>
    </row>
    <row r="275" spans="1:65" s="2" customFormat="1" ht="28.8">
      <c r="A275" s="33"/>
      <c r="B275" s="34"/>
      <c r="C275" s="35"/>
      <c r="D275" s="200" t="s">
        <v>132</v>
      </c>
      <c r="E275" s="35"/>
      <c r="F275" s="201" t="s">
        <v>452</v>
      </c>
      <c r="G275" s="35"/>
      <c r="H275" s="35"/>
      <c r="I275" s="202"/>
      <c r="J275" s="35"/>
      <c r="K275" s="35"/>
      <c r="L275" s="38"/>
      <c r="M275" s="203"/>
      <c r="N275" s="204"/>
      <c r="O275" s="70"/>
      <c r="P275" s="70"/>
      <c r="Q275" s="70"/>
      <c r="R275" s="70"/>
      <c r="S275" s="70"/>
      <c r="T275" s="71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T275" s="16" t="s">
        <v>132</v>
      </c>
      <c r="AU275" s="16" t="s">
        <v>87</v>
      </c>
    </row>
    <row r="276" spans="1:65" s="2" customFormat="1" ht="19.2">
      <c r="A276" s="33"/>
      <c r="B276" s="34"/>
      <c r="C276" s="35"/>
      <c r="D276" s="200" t="s">
        <v>133</v>
      </c>
      <c r="E276" s="35"/>
      <c r="F276" s="205" t="s">
        <v>453</v>
      </c>
      <c r="G276" s="35"/>
      <c r="H276" s="35"/>
      <c r="I276" s="202"/>
      <c r="J276" s="35"/>
      <c r="K276" s="35"/>
      <c r="L276" s="38"/>
      <c r="M276" s="203"/>
      <c r="N276" s="204"/>
      <c r="O276" s="70"/>
      <c r="P276" s="70"/>
      <c r="Q276" s="70"/>
      <c r="R276" s="70"/>
      <c r="S276" s="70"/>
      <c r="T276" s="71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T276" s="16" t="s">
        <v>133</v>
      </c>
      <c r="AU276" s="16" t="s">
        <v>87</v>
      </c>
    </row>
    <row r="277" spans="1:65" s="13" customFormat="1" ht="10.199999999999999">
      <c r="B277" s="210"/>
      <c r="C277" s="211"/>
      <c r="D277" s="200" t="s">
        <v>222</v>
      </c>
      <c r="E277" s="212" t="s">
        <v>1</v>
      </c>
      <c r="F277" s="213" t="s">
        <v>454</v>
      </c>
      <c r="G277" s="211"/>
      <c r="H277" s="214">
        <v>446.68900000000002</v>
      </c>
      <c r="I277" s="215"/>
      <c r="J277" s="211"/>
      <c r="K277" s="211"/>
      <c r="L277" s="216"/>
      <c r="M277" s="217"/>
      <c r="N277" s="218"/>
      <c r="O277" s="218"/>
      <c r="P277" s="218"/>
      <c r="Q277" s="218"/>
      <c r="R277" s="218"/>
      <c r="S277" s="218"/>
      <c r="T277" s="219"/>
      <c r="AT277" s="220" t="s">
        <v>222</v>
      </c>
      <c r="AU277" s="220" t="s">
        <v>87</v>
      </c>
      <c r="AV277" s="13" t="s">
        <v>87</v>
      </c>
      <c r="AW277" s="13" t="s">
        <v>34</v>
      </c>
      <c r="AX277" s="13" t="s">
        <v>85</v>
      </c>
      <c r="AY277" s="220" t="s">
        <v>123</v>
      </c>
    </row>
    <row r="278" spans="1:65" s="2" customFormat="1" ht="21.75" customHeight="1">
      <c r="A278" s="33"/>
      <c r="B278" s="34"/>
      <c r="C278" s="186" t="s">
        <v>455</v>
      </c>
      <c r="D278" s="186" t="s">
        <v>126</v>
      </c>
      <c r="E278" s="187" t="s">
        <v>456</v>
      </c>
      <c r="F278" s="188" t="s">
        <v>457</v>
      </c>
      <c r="G278" s="189" t="s">
        <v>281</v>
      </c>
      <c r="H278" s="190">
        <v>2370.7739999999999</v>
      </c>
      <c r="I278" s="191"/>
      <c r="J278" s="192">
        <f>ROUND(I278*H278,2)</f>
        <v>0</v>
      </c>
      <c r="K278" s="193"/>
      <c r="L278" s="38"/>
      <c r="M278" s="194" t="s">
        <v>1</v>
      </c>
      <c r="N278" s="195" t="s">
        <v>42</v>
      </c>
      <c r="O278" s="70"/>
      <c r="P278" s="196">
        <f>O278*H278</f>
        <v>0</v>
      </c>
      <c r="Q278" s="196">
        <v>0</v>
      </c>
      <c r="R278" s="196">
        <f>Q278*H278</f>
        <v>0</v>
      </c>
      <c r="S278" s="196">
        <v>0</v>
      </c>
      <c r="T278" s="197">
        <f>S278*H278</f>
        <v>0</v>
      </c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R278" s="198" t="s">
        <v>145</v>
      </c>
      <c r="AT278" s="198" t="s">
        <v>126</v>
      </c>
      <c r="AU278" s="198" t="s">
        <v>87</v>
      </c>
      <c r="AY278" s="16" t="s">
        <v>123</v>
      </c>
      <c r="BE278" s="199">
        <f>IF(N278="základní",J278,0)</f>
        <v>0</v>
      </c>
      <c r="BF278" s="199">
        <f>IF(N278="snížená",J278,0)</f>
        <v>0</v>
      </c>
      <c r="BG278" s="199">
        <f>IF(N278="zákl. přenesená",J278,0)</f>
        <v>0</v>
      </c>
      <c r="BH278" s="199">
        <f>IF(N278="sníž. přenesená",J278,0)</f>
        <v>0</v>
      </c>
      <c r="BI278" s="199">
        <f>IF(N278="nulová",J278,0)</f>
        <v>0</v>
      </c>
      <c r="BJ278" s="16" t="s">
        <v>85</v>
      </c>
      <c r="BK278" s="199">
        <f>ROUND(I278*H278,2)</f>
        <v>0</v>
      </c>
      <c r="BL278" s="16" t="s">
        <v>145</v>
      </c>
      <c r="BM278" s="198" t="s">
        <v>458</v>
      </c>
    </row>
    <row r="279" spans="1:65" s="2" customFormat="1" ht="38.4">
      <c r="A279" s="33"/>
      <c r="B279" s="34"/>
      <c r="C279" s="35"/>
      <c r="D279" s="200" t="s">
        <v>132</v>
      </c>
      <c r="E279" s="35"/>
      <c r="F279" s="201" t="s">
        <v>459</v>
      </c>
      <c r="G279" s="35"/>
      <c r="H279" s="35"/>
      <c r="I279" s="202"/>
      <c r="J279" s="35"/>
      <c r="K279" s="35"/>
      <c r="L279" s="38"/>
      <c r="M279" s="203"/>
      <c r="N279" s="204"/>
      <c r="O279" s="70"/>
      <c r="P279" s="70"/>
      <c r="Q279" s="70"/>
      <c r="R279" s="70"/>
      <c r="S279" s="70"/>
      <c r="T279" s="71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T279" s="16" t="s">
        <v>132</v>
      </c>
      <c r="AU279" s="16" t="s">
        <v>87</v>
      </c>
    </row>
    <row r="280" spans="1:65" s="13" customFormat="1" ht="10.199999999999999">
      <c r="B280" s="210"/>
      <c r="C280" s="211"/>
      <c r="D280" s="200" t="s">
        <v>222</v>
      </c>
      <c r="E280" s="211"/>
      <c r="F280" s="213" t="s">
        <v>460</v>
      </c>
      <c r="G280" s="211"/>
      <c r="H280" s="214">
        <v>2370.7739999999999</v>
      </c>
      <c r="I280" s="215"/>
      <c r="J280" s="211"/>
      <c r="K280" s="211"/>
      <c r="L280" s="216"/>
      <c r="M280" s="217"/>
      <c r="N280" s="218"/>
      <c r="O280" s="218"/>
      <c r="P280" s="218"/>
      <c r="Q280" s="218"/>
      <c r="R280" s="218"/>
      <c r="S280" s="218"/>
      <c r="T280" s="219"/>
      <c r="AT280" s="220" t="s">
        <v>222</v>
      </c>
      <c r="AU280" s="220" t="s">
        <v>87</v>
      </c>
      <c r="AV280" s="13" t="s">
        <v>87</v>
      </c>
      <c r="AW280" s="13" t="s">
        <v>4</v>
      </c>
      <c r="AX280" s="13" t="s">
        <v>85</v>
      </c>
      <c r="AY280" s="220" t="s">
        <v>123</v>
      </c>
    </row>
    <row r="281" spans="1:65" s="2" customFormat="1" ht="21.75" customHeight="1">
      <c r="A281" s="33"/>
      <c r="B281" s="34"/>
      <c r="C281" s="186" t="s">
        <v>461</v>
      </c>
      <c r="D281" s="186" t="s">
        <v>126</v>
      </c>
      <c r="E281" s="187" t="s">
        <v>462</v>
      </c>
      <c r="F281" s="188" t="s">
        <v>463</v>
      </c>
      <c r="G281" s="189" t="s">
        <v>281</v>
      </c>
      <c r="H281" s="190">
        <v>446.68900000000002</v>
      </c>
      <c r="I281" s="191"/>
      <c r="J281" s="192">
        <f>ROUND(I281*H281,2)</f>
        <v>0</v>
      </c>
      <c r="K281" s="193"/>
      <c r="L281" s="38"/>
      <c r="M281" s="194" t="s">
        <v>1</v>
      </c>
      <c r="N281" s="195" t="s">
        <v>42</v>
      </c>
      <c r="O281" s="70"/>
      <c r="P281" s="196">
        <f>O281*H281</f>
        <v>0</v>
      </c>
      <c r="Q281" s="196">
        <v>0</v>
      </c>
      <c r="R281" s="196">
        <f>Q281*H281</f>
        <v>0</v>
      </c>
      <c r="S281" s="196">
        <v>0</v>
      </c>
      <c r="T281" s="197">
        <f>S281*H281</f>
        <v>0</v>
      </c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R281" s="198" t="s">
        <v>145</v>
      </c>
      <c r="AT281" s="198" t="s">
        <v>126</v>
      </c>
      <c r="AU281" s="198" t="s">
        <v>87</v>
      </c>
      <c r="AY281" s="16" t="s">
        <v>123</v>
      </c>
      <c r="BE281" s="199">
        <f>IF(N281="základní",J281,0)</f>
        <v>0</v>
      </c>
      <c r="BF281" s="199">
        <f>IF(N281="snížená",J281,0)</f>
        <v>0</v>
      </c>
      <c r="BG281" s="199">
        <f>IF(N281="zákl. přenesená",J281,0)</f>
        <v>0</v>
      </c>
      <c r="BH281" s="199">
        <f>IF(N281="sníž. přenesená",J281,0)</f>
        <v>0</v>
      </c>
      <c r="BI281" s="199">
        <f>IF(N281="nulová",J281,0)</f>
        <v>0</v>
      </c>
      <c r="BJ281" s="16" t="s">
        <v>85</v>
      </c>
      <c r="BK281" s="199">
        <f>ROUND(I281*H281,2)</f>
        <v>0</v>
      </c>
      <c r="BL281" s="16" t="s">
        <v>145</v>
      </c>
      <c r="BM281" s="198" t="s">
        <v>464</v>
      </c>
    </row>
    <row r="282" spans="1:65" s="2" customFormat="1" ht="38.4">
      <c r="A282" s="33"/>
      <c r="B282" s="34"/>
      <c r="C282" s="35"/>
      <c r="D282" s="200" t="s">
        <v>132</v>
      </c>
      <c r="E282" s="35"/>
      <c r="F282" s="201" t="s">
        <v>465</v>
      </c>
      <c r="G282" s="35"/>
      <c r="H282" s="35"/>
      <c r="I282" s="202"/>
      <c r="J282" s="35"/>
      <c r="K282" s="35"/>
      <c r="L282" s="38"/>
      <c r="M282" s="203"/>
      <c r="N282" s="204"/>
      <c r="O282" s="70"/>
      <c r="P282" s="70"/>
      <c r="Q282" s="70"/>
      <c r="R282" s="70"/>
      <c r="S282" s="70"/>
      <c r="T282" s="71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T282" s="16" t="s">
        <v>132</v>
      </c>
      <c r="AU282" s="16" t="s">
        <v>87</v>
      </c>
    </row>
    <row r="283" spans="1:65" s="12" customFormat="1" ht="22.8" customHeight="1">
      <c r="B283" s="170"/>
      <c r="C283" s="171"/>
      <c r="D283" s="172" t="s">
        <v>76</v>
      </c>
      <c r="E283" s="184" t="s">
        <v>466</v>
      </c>
      <c r="F283" s="184" t="s">
        <v>467</v>
      </c>
      <c r="G283" s="171"/>
      <c r="H283" s="171"/>
      <c r="I283" s="174"/>
      <c r="J283" s="185">
        <f>BK283</f>
        <v>0</v>
      </c>
      <c r="K283" s="171"/>
      <c r="L283" s="176"/>
      <c r="M283" s="177"/>
      <c r="N283" s="178"/>
      <c r="O283" s="178"/>
      <c r="P283" s="179">
        <f>SUM(P284:P285)</f>
        <v>0</v>
      </c>
      <c r="Q283" s="178"/>
      <c r="R283" s="179">
        <f>SUM(R284:R285)</f>
        <v>0</v>
      </c>
      <c r="S283" s="178"/>
      <c r="T283" s="180">
        <f>SUM(T284:T285)</f>
        <v>0</v>
      </c>
      <c r="AR283" s="181" t="s">
        <v>85</v>
      </c>
      <c r="AT283" s="182" t="s">
        <v>76</v>
      </c>
      <c r="AU283" s="182" t="s">
        <v>85</v>
      </c>
      <c r="AY283" s="181" t="s">
        <v>123</v>
      </c>
      <c r="BK283" s="183">
        <f>SUM(BK284:BK285)</f>
        <v>0</v>
      </c>
    </row>
    <row r="284" spans="1:65" s="2" customFormat="1" ht="16.5" customHeight="1">
      <c r="A284" s="33"/>
      <c r="B284" s="34"/>
      <c r="C284" s="186" t="s">
        <v>468</v>
      </c>
      <c r="D284" s="186" t="s">
        <v>126</v>
      </c>
      <c r="E284" s="187" t="s">
        <v>469</v>
      </c>
      <c r="F284" s="188" t="s">
        <v>470</v>
      </c>
      <c r="G284" s="189" t="s">
        <v>281</v>
      </c>
      <c r="H284" s="190">
        <v>540.51099999999997</v>
      </c>
      <c r="I284" s="191"/>
      <c r="J284" s="192">
        <f>ROUND(I284*H284,2)</f>
        <v>0</v>
      </c>
      <c r="K284" s="193"/>
      <c r="L284" s="38"/>
      <c r="M284" s="194" t="s">
        <v>1</v>
      </c>
      <c r="N284" s="195" t="s">
        <v>42</v>
      </c>
      <c r="O284" s="70"/>
      <c r="P284" s="196">
        <f>O284*H284</f>
        <v>0</v>
      </c>
      <c r="Q284" s="196">
        <v>0</v>
      </c>
      <c r="R284" s="196">
        <f>Q284*H284</f>
        <v>0</v>
      </c>
      <c r="S284" s="196">
        <v>0</v>
      </c>
      <c r="T284" s="197">
        <f>S284*H284</f>
        <v>0</v>
      </c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R284" s="198" t="s">
        <v>145</v>
      </c>
      <c r="AT284" s="198" t="s">
        <v>126</v>
      </c>
      <c r="AU284" s="198" t="s">
        <v>87</v>
      </c>
      <c r="AY284" s="16" t="s">
        <v>123</v>
      </c>
      <c r="BE284" s="199">
        <f>IF(N284="základní",J284,0)</f>
        <v>0</v>
      </c>
      <c r="BF284" s="199">
        <f>IF(N284="snížená",J284,0)</f>
        <v>0</v>
      </c>
      <c r="BG284" s="199">
        <f>IF(N284="zákl. přenesená",J284,0)</f>
        <v>0</v>
      </c>
      <c r="BH284" s="199">
        <f>IF(N284="sníž. přenesená",J284,0)</f>
        <v>0</v>
      </c>
      <c r="BI284" s="199">
        <f>IF(N284="nulová",J284,0)</f>
        <v>0</v>
      </c>
      <c r="BJ284" s="16" t="s">
        <v>85</v>
      </c>
      <c r="BK284" s="199">
        <f>ROUND(I284*H284,2)</f>
        <v>0</v>
      </c>
      <c r="BL284" s="16" t="s">
        <v>145</v>
      </c>
      <c r="BM284" s="198" t="s">
        <v>471</v>
      </c>
    </row>
    <row r="285" spans="1:65" s="2" customFormat="1" ht="19.2">
      <c r="A285" s="33"/>
      <c r="B285" s="34"/>
      <c r="C285" s="35"/>
      <c r="D285" s="200" t="s">
        <v>132</v>
      </c>
      <c r="E285" s="35"/>
      <c r="F285" s="201" t="s">
        <v>472</v>
      </c>
      <c r="G285" s="35"/>
      <c r="H285" s="35"/>
      <c r="I285" s="202"/>
      <c r="J285" s="35"/>
      <c r="K285" s="35"/>
      <c r="L285" s="38"/>
      <c r="M285" s="206"/>
      <c r="N285" s="207"/>
      <c r="O285" s="208"/>
      <c r="P285" s="208"/>
      <c r="Q285" s="208"/>
      <c r="R285" s="208"/>
      <c r="S285" s="208"/>
      <c r="T285" s="209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T285" s="16" t="s">
        <v>132</v>
      </c>
      <c r="AU285" s="16" t="s">
        <v>87</v>
      </c>
    </row>
    <row r="286" spans="1:65" s="2" customFormat="1" ht="6.9" customHeight="1">
      <c r="A286" s="33"/>
      <c r="B286" s="53"/>
      <c r="C286" s="54"/>
      <c r="D286" s="54"/>
      <c r="E286" s="54"/>
      <c r="F286" s="54"/>
      <c r="G286" s="54"/>
      <c r="H286" s="54"/>
      <c r="I286" s="54"/>
      <c r="J286" s="54"/>
      <c r="K286" s="54"/>
      <c r="L286" s="38"/>
      <c r="M286" s="33"/>
      <c r="O286" s="33"/>
      <c r="P286" s="33"/>
      <c r="Q286" s="33"/>
      <c r="R286" s="33"/>
      <c r="S286" s="33"/>
      <c r="T286" s="33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</row>
  </sheetData>
  <sheetProtection algorithmName="SHA-512" hashValue="1/GCmrCdcL2HkAJPIKJTpWqRhrfjeVRnajjqBTb6qQktVSBhnye8fktMBlGgWGuLQHFoq4pvm6iCluEXHG/QWg==" saltValue="V67aoyY5zetEln05g0ngZA7KsB/I9LIv7UxPs9VlWb9NwOqJ7CbVSOLZ+rrZ95w2oNUDN5Gfoaj8K6d33soDfQ==" spinCount="100000" sheet="1" objects="1" scenarios="1" formatColumns="0" formatRows="0" autoFilter="0"/>
  <autoFilter ref="C125:K285" xr:uid="{00000000-0009-0000-0000-000002000000}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59055118110236227" right="0.59055118110236227" top="0.59055118110236227" bottom="0.39370078740157483" header="0" footer="0"/>
  <pageSetup paperSize="9" scale="86" fitToHeight="100" orientation="portrait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254"/>
  <sheetViews>
    <sheetView showGridLines="0" tabSelected="1" topLeftCell="A20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83"/>
      <c r="M2" s="283"/>
      <c r="N2" s="283"/>
      <c r="O2" s="283"/>
      <c r="P2" s="283"/>
      <c r="Q2" s="283"/>
      <c r="R2" s="283"/>
      <c r="S2" s="283"/>
      <c r="T2" s="283"/>
      <c r="U2" s="283"/>
      <c r="V2" s="283"/>
      <c r="AT2" s="16" t="s">
        <v>93</v>
      </c>
    </row>
    <row r="3" spans="1:46" s="1" customFormat="1" ht="6.9" hidden="1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87</v>
      </c>
    </row>
    <row r="4" spans="1:46" s="1" customFormat="1" ht="24.9" hidden="1" customHeight="1">
      <c r="B4" s="19"/>
      <c r="D4" s="109" t="s">
        <v>94</v>
      </c>
      <c r="L4" s="19"/>
      <c r="M4" s="110" t="s">
        <v>10</v>
      </c>
      <c r="AT4" s="16" t="s">
        <v>4</v>
      </c>
    </row>
    <row r="5" spans="1:46" s="1" customFormat="1" ht="6.9" hidden="1" customHeight="1">
      <c r="B5" s="19"/>
      <c r="L5" s="19"/>
    </row>
    <row r="6" spans="1:46" s="1" customFormat="1" ht="12" hidden="1" customHeight="1">
      <c r="B6" s="19"/>
      <c r="D6" s="111" t="s">
        <v>16</v>
      </c>
      <c r="L6" s="19"/>
    </row>
    <row r="7" spans="1:46" s="1" customFormat="1" ht="26.25" hidden="1" customHeight="1">
      <c r="B7" s="19"/>
      <c r="E7" s="284" t="str">
        <f>'Rekapitulace stavby'!K6</f>
        <v>Vltava, VD Smíchov, ř.km 53,5-53,7 - DPK - oprava pochozích plat</v>
      </c>
      <c r="F7" s="285"/>
      <c r="G7" s="285"/>
      <c r="H7" s="285"/>
      <c r="L7" s="19"/>
    </row>
    <row r="8" spans="1:46" s="2" customFormat="1" ht="12" hidden="1" customHeight="1">
      <c r="A8" s="33"/>
      <c r="B8" s="38"/>
      <c r="C8" s="33"/>
      <c r="D8" s="111" t="s">
        <v>95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hidden="1" customHeight="1">
      <c r="A9" s="33"/>
      <c r="B9" s="38"/>
      <c r="C9" s="33"/>
      <c r="D9" s="33"/>
      <c r="E9" s="286" t="s">
        <v>473</v>
      </c>
      <c r="F9" s="287"/>
      <c r="G9" s="287"/>
      <c r="H9" s="287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0.199999999999999" hidden="1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hidden="1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hidden="1" customHeight="1">
      <c r="A12" s="33"/>
      <c r="B12" s="38"/>
      <c r="C12" s="33"/>
      <c r="D12" s="111" t="s">
        <v>20</v>
      </c>
      <c r="E12" s="33"/>
      <c r="F12" s="112" t="s">
        <v>21</v>
      </c>
      <c r="G12" s="33"/>
      <c r="H12" s="33"/>
      <c r="I12" s="111" t="s">
        <v>22</v>
      </c>
      <c r="J12" s="113" t="str">
        <f>'Rekapitulace stavby'!AN8</f>
        <v>7. 6. 2021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8" hidden="1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hidden="1" customHeight="1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">
        <v>26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hidden="1" customHeight="1">
      <c r="A15" s="33"/>
      <c r="B15" s="38"/>
      <c r="C15" s="33"/>
      <c r="D15" s="33"/>
      <c r="E15" s="112" t="s">
        <v>27</v>
      </c>
      <c r="F15" s="33"/>
      <c r="G15" s="33"/>
      <c r="H15" s="33"/>
      <c r="I15" s="111" t="s">
        <v>28</v>
      </c>
      <c r="J15" s="112" t="s">
        <v>1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" hidden="1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hidden="1" customHeight="1">
      <c r="A17" s="33"/>
      <c r="B17" s="38"/>
      <c r="C17" s="33"/>
      <c r="D17" s="111" t="s">
        <v>29</v>
      </c>
      <c r="E17" s="33"/>
      <c r="F17" s="33"/>
      <c r="G17" s="33"/>
      <c r="H17" s="33"/>
      <c r="I17" s="111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hidden="1" customHeight="1">
      <c r="A18" s="33"/>
      <c r="B18" s="38"/>
      <c r="C18" s="33"/>
      <c r="D18" s="33"/>
      <c r="E18" s="288" t="str">
        <f>'Rekapitulace stavby'!E14</f>
        <v>Vyplň údaj</v>
      </c>
      <c r="F18" s="289"/>
      <c r="G18" s="289"/>
      <c r="H18" s="289"/>
      <c r="I18" s="111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" hidden="1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hidden="1" customHeight="1">
      <c r="A20" s="33"/>
      <c r="B20" s="38"/>
      <c r="C20" s="33"/>
      <c r="D20" s="111" t="s">
        <v>31</v>
      </c>
      <c r="E20" s="33"/>
      <c r="F20" s="33"/>
      <c r="G20" s="33"/>
      <c r="H20" s="33"/>
      <c r="I20" s="111" t="s">
        <v>25</v>
      </c>
      <c r="J20" s="112" t="s">
        <v>32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hidden="1" customHeight="1">
      <c r="A21" s="33"/>
      <c r="B21" s="38"/>
      <c r="C21" s="33"/>
      <c r="D21" s="33"/>
      <c r="E21" s="112" t="s">
        <v>33</v>
      </c>
      <c r="F21" s="33"/>
      <c r="G21" s="33"/>
      <c r="H21" s="33"/>
      <c r="I21" s="111" t="s">
        <v>28</v>
      </c>
      <c r="J21" s="112" t="s">
        <v>1</v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" hidden="1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hidden="1" customHeight="1">
      <c r="A23" s="33"/>
      <c r="B23" s="38"/>
      <c r="C23" s="33"/>
      <c r="D23" s="111" t="s">
        <v>35</v>
      </c>
      <c r="E23" s="33"/>
      <c r="F23" s="33"/>
      <c r="G23" s="33"/>
      <c r="H23" s="33"/>
      <c r="I23" s="111" t="s">
        <v>25</v>
      </c>
      <c r="J23" s="112" t="s">
        <v>32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hidden="1" customHeight="1">
      <c r="A24" s="33"/>
      <c r="B24" s="38"/>
      <c r="C24" s="33"/>
      <c r="D24" s="33"/>
      <c r="E24" s="112" t="s">
        <v>33</v>
      </c>
      <c r="F24" s="33"/>
      <c r="G24" s="33"/>
      <c r="H24" s="33"/>
      <c r="I24" s="111" t="s">
        <v>28</v>
      </c>
      <c r="J24" s="112" t="s">
        <v>1</v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" hidden="1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hidden="1" customHeight="1">
      <c r="A26" s="33"/>
      <c r="B26" s="38"/>
      <c r="C26" s="33"/>
      <c r="D26" s="111" t="s">
        <v>36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hidden="1" customHeight="1">
      <c r="A27" s="114"/>
      <c r="B27" s="115"/>
      <c r="C27" s="114"/>
      <c r="D27" s="114"/>
      <c r="E27" s="290" t="s">
        <v>1</v>
      </c>
      <c r="F27" s="290"/>
      <c r="G27" s="290"/>
      <c r="H27" s="290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" hidden="1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" hidden="1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hidden="1" customHeight="1">
      <c r="A30" s="33"/>
      <c r="B30" s="38"/>
      <c r="C30" s="33"/>
      <c r="D30" s="118" t="s">
        <v>37</v>
      </c>
      <c r="E30" s="33"/>
      <c r="F30" s="33"/>
      <c r="G30" s="33"/>
      <c r="H30" s="33"/>
      <c r="I30" s="33"/>
      <c r="J30" s="119">
        <f>ROUND(J124,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hidden="1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hidden="1" customHeight="1">
      <c r="A32" s="33"/>
      <c r="B32" s="38"/>
      <c r="C32" s="33"/>
      <c r="D32" s="33"/>
      <c r="E32" s="33"/>
      <c r="F32" s="120" t="s">
        <v>39</v>
      </c>
      <c r="G32" s="33"/>
      <c r="H32" s="33"/>
      <c r="I32" s="120" t="s">
        <v>38</v>
      </c>
      <c r="J32" s="120" t="s">
        <v>40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hidden="1" customHeight="1">
      <c r="A33" s="33"/>
      <c r="B33" s="38"/>
      <c r="C33" s="33"/>
      <c r="D33" s="121" t="s">
        <v>41</v>
      </c>
      <c r="E33" s="111" t="s">
        <v>42</v>
      </c>
      <c r="F33" s="122">
        <f>ROUND((SUM(BE124:BE253)),  2)</f>
        <v>0</v>
      </c>
      <c r="G33" s="33"/>
      <c r="H33" s="33"/>
      <c r="I33" s="123">
        <v>0.21</v>
      </c>
      <c r="J33" s="122">
        <f>ROUND(((SUM(BE124:BE253))*I33),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hidden="1" customHeight="1">
      <c r="A34" s="33"/>
      <c r="B34" s="38"/>
      <c r="C34" s="33"/>
      <c r="D34" s="33"/>
      <c r="E34" s="111" t="s">
        <v>43</v>
      </c>
      <c r="F34" s="122">
        <f>ROUND((SUM(BF124:BF253)),  2)</f>
        <v>0</v>
      </c>
      <c r="G34" s="33"/>
      <c r="H34" s="33"/>
      <c r="I34" s="123">
        <v>0.15</v>
      </c>
      <c r="J34" s="122">
        <f>ROUND(((SUM(BF124:BF253))*I34),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8"/>
      <c r="C35" s="33"/>
      <c r="D35" s="33"/>
      <c r="E35" s="111" t="s">
        <v>44</v>
      </c>
      <c r="F35" s="122">
        <f>ROUND((SUM(BG124:BG253)),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8"/>
      <c r="C36" s="33"/>
      <c r="D36" s="33"/>
      <c r="E36" s="111" t="s">
        <v>45</v>
      </c>
      <c r="F36" s="122">
        <f>ROUND((SUM(BH124:BH253)),  2)</f>
        <v>0</v>
      </c>
      <c r="G36" s="33"/>
      <c r="H36" s="33"/>
      <c r="I36" s="123">
        <v>0.15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11" t="s">
        <v>46</v>
      </c>
      <c r="F37" s="122">
        <f>ROUND((SUM(BI124:BI253)),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" hidden="1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hidden="1" customHeight="1">
      <c r="A39" s="33"/>
      <c r="B39" s="38"/>
      <c r="C39" s="124"/>
      <c r="D39" s="125" t="s">
        <v>47</v>
      </c>
      <c r="E39" s="126"/>
      <c r="F39" s="126"/>
      <c r="G39" s="127" t="s">
        <v>48</v>
      </c>
      <c r="H39" s="128" t="s">
        <v>49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hidden="1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" hidden="1" customHeight="1">
      <c r="B41" s="19"/>
      <c r="L41" s="19"/>
    </row>
    <row r="42" spans="1:31" s="1" customFormat="1" ht="14.4" hidden="1" customHeight="1">
      <c r="B42" s="19"/>
      <c r="L42" s="19"/>
    </row>
    <row r="43" spans="1:31" s="1" customFormat="1" ht="14.4" hidden="1" customHeight="1">
      <c r="B43" s="19"/>
      <c r="L43" s="19"/>
    </row>
    <row r="44" spans="1:31" s="1" customFormat="1" ht="14.4" hidden="1" customHeight="1">
      <c r="B44" s="19"/>
      <c r="L44" s="19"/>
    </row>
    <row r="45" spans="1:31" s="1" customFormat="1" ht="14.4" hidden="1" customHeight="1">
      <c r="B45" s="19"/>
      <c r="L45" s="19"/>
    </row>
    <row r="46" spans="1:31" s="1" customFormat="1" ht="14.4" hidden="1" customHeight="1">
      <c r="B46" s="19"/>
      <c r="L46" s="19"/>
    </row>
    <row r="47" spans="1:31" s="1" customFormat="1" ht="14.4" hidden="1" customHeight="1">
      <c r="B47" s="19"/>
      <c r="L47" s="19"/>
    </row>
    <row r="48" spans="1:31" s="1" customFormat="1" ht="14.4" hidden="1" customHeight="1">
      <c r="B48" s="19"/>
      <c r="L48" s="19"/>
    </row>
    <row r="49" spans="1:31" s="1" customFormat="1" ht="14.4" hidden="1" customHeight="1">
      <c r="B49" s="19"/>
      <c r="L49" s="19"/>
    </row>
    <row r="50" spans="1:31" s="2" customFormat="1" ht="14.4" hidden="1" customHeight="1">
      <c r="B50" s="50"/>
      <c r="D50" s="131" t="s">
        <v>50</v>
      </c>
      <c r="E50" s="132"/>
      <c r="F50" s="132"/>
      <c r="G50" s="131" t="s">
        <v>51</v>
      </c>
      <c r="H50" s="132"/>
      <c r="I50" s="132"/>
      <c r="J50" s="132"/>
      <c r="K50" s="132"/>
      <c r="L50" s="50"/>
    </row>
    <row r="51" spans="1:31" ht="10.199999999999999" hidden="1">
      <c r="B51" s="19"/>
      <c r="L51" s="19"/>
    </row>
    <row r="52" spans="1:31" ht="10.199999999999999" hidden="1">
      <c r="B52" s="19"/>
      <c r="L52" s="19"/>
    </row>
    <row r="53" spans="1:31" ht="10.199999999999999" hidden="1">
      <c r="B53" s="19"/>
      <c r="L53" s="19"/>
    </row>
    <row r="54" spans="1:31" ht="10.199999999999999" hidden="1">
      <c r="B54" s="19"/>
      <c r="L54" s="19"/>
    </row>
    <row r="55" spans="1:31" ht="10.199999999999999" hidden="1">
      <c r="B55" s="19"/>
      <c r="L55" s="19"/>
    </row>
    <row r="56" spans="1:31" ht="10.199999999999999" hidden="1">
      <c r="B56" s="19"/>
      <c r="L56" s="19"/>
    </row>
    <row r="57" spans="1:31" ht="10.199999999999999" hidden="1">
      <c r="B57" s="19"/>
      <c r="L57" s="19"/>
    </row>
    <row r="58" spans="1:31" ht="10.199999999999999" hidden="1">
      <c r="B58" s="19"/>
      <c r="L58" s="19"/>
    </row>
    <row r="59" spans="1:31" ht="10.199999999999999" hidden="1">
      <c r="B59" s="19"/>
      <c r="L59" s="19"/>
    </row>
    <row r="60" spans="1:31" ht="10.199999999999999" hidden="1">
      <c r="B60" s="19"/>
      <c r="L60" s="19"/>
    </row>
    <row r="61" spans="1:31" s="2" customFormat="1" ht="13.2" hidden="1">
      <c r="A61" s="33"/>
      <c r="B61" s="38"/>
      <c r="C61" s="33"/>
      <c r="D61" s="133" t="s">
        <v>52</v>
      </c>
      <c r="E61" s="134"/>
      <c r="F61" s="135" t="s">
        <v>53</v>
      </c>
      <c r="G61" s="133" t="s">
        <v>52</v>
      </c>
      <c r="H61" s="134"/>
      <c r="I61" s="134"/>
      <c r="J61" s="136" t="s">
        <v>53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0.199999999999999" hidden="1">
      <c r="B62" s="19"/>
      <c r="L62" s="19"/>
    </row>
    <row r="63" spans="1:31" ht="10.199999999999999" hidden="1">
      <c r="B63" s="19"/>
      <c r="L63" s="19"/>
    </row>
    <row r="64" spans="1:31" ht="10.199999999999999" hidden="1">
      <c r="B64" s="19"/>
      <c r="L64" s="19"/>
    </row>
    <row r="65" spans="1:31" s="2" customFormat="1" ht="13.2" hidden="1">
      <c r="A65" s="33"/>
      <c r="B65" s="38"/>
      <c r="C65" s="33"/>
      <c r="D65" s="131" t="s">
        <v>54</v>
      </c>
      <c r="E65" s="137"/>
      <c r="F65" s="137"/>
      <c r="G65" s="131" t="s">
        <v>55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0.199999999999999" hidden="1">
      <c r="B66" s="19"/>
      <c r="L66" s="19"/>
    </row>
    <row r="67" spans="1:31" ht="10.199999999999999" hidden="1">
      <c r="B67" s="19"/>
      <c r="L67" s="19"/>
    </row>
    <row r="68" spans="1:31" ht="10.199999999999999" hidden="1">
      <c r="B68" s="19"/>
      <c r="L68" s="19"/>
    </row>
    <row r="69" spans="1:31" ht="10.199999999999999" hidden="1">
      <c r="B69" s="19"/>
      <c r="L69" s="19"/>
    </row>
    <row r="70" spans="1:31" ht="10.199999999999999" hidden="1">
      <c r="B70" s="19"/>
      <c r="L70" s="19"/>
    </row>
    <row r="71" spans="1:31" ht="10.199999999999999" hidden="1">
      <c r="B71" s="19"/>
      <c r="L71" s="19"/>
    </row>
    <row r="72" spans="1:31" ht="10.199999999999999" hidden="1">
      <c r="B72" s="19"/>
      <c r="L72" s="19"/>
    </row>
    <row r="73" spans="1:31" ht="10.199999999999999" hidden="1">
      <c r="B73" s="19"/>
      <c r="L73" s="19"/>
    </row>
    <row r="74" spans="1:31" ht="10.199999999999999" hidden="1">
      <c r="B74" s="19"/>
      <c r="L74" s="19"/>
    </row>
    <row r="75" spans="1:31" ht="10.199999999999999" hidden="1">
      <c r="B75" s="19"/>
      <c r="L75" s="19"/>
    </row>
    <row r="76" spans="1:31" s="2" customFormat="1" ht="13.2" hidden="1">
      <c r="A76" s="33"/>
      <c r="B76" s="38"/>
      <c r="C76" s="33"/>
      <c r="D76" s="133" t="s">
        <v>52</v>
      </c>
      <c r="E76" s="134"/>
      <c r="F76" s="135" t="s">
        <v>53</v>
      </c>
      <c r="G76" s="133" t="s">
        <v>52</v>
      </c>
      <c r="H76" s="134"/>
      <c r="I76" s="134"/>
      <c r="J76" s="136" t="s">
        <v>53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hidden="1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ht="10.199999999999999" hidden="1"/>
    <row r="79" spans="1:31" ht="10.199999999999999" hidden="1"/>
    <row r="80" spans="1:31" ht="10.199999999999999" hidden="1"/>
    <row r="81" spans="1:47" s="2" customFormat="1" ht="6.9" hidden="1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" hidden="1" customHeight="1">
      <c r="A82" s="33"/>
      <c r="B82" s="34"/>
      <c r="C82" s="22" t="s">
        <v>97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" hidden="1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hidden="1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26.25" hidden="1" customHeight="1">
      <c r="A85" s="33"/>
      <c r="B85" s="34"/>
      <c r="C85" s="35"/>
      <c r="D85" s="35"/>
      <c r="E85" s="291" t="str">
        <f>E7</f>
        <v>Vltava, VD Smíchov, ř.km 53,5-53,7 - DPK - oprava pochozích plat</v>
      </c>
      <c r="F85" s="292"/>
      <c r="G85" s="292"/>
      <c r="H85" s="292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hidden="1" customHeight="1">
      <c r="A86" s="33"/>
      <c r="B86" s="34"/>
      <c r="C86" s="28" t="s">
        <v>95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hidden="1" customHeight="1">
      <c r="A87" s="33"/>
      <c r="B87" s="34"/>
      <c r="C87" s="35"/>
      <c r="D87" s="35"/>
      <c r="E87" s="262" t="str">
        <f>E9</f>
        <v>02 - SO2 - Multifunkční kanál</v>
      </c>
      <c r="F87" s="293"/>
      <c r="G87" s="293"/>
      <c r="H87" s="293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" hidden="1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hidden="1" customHeight="1">
      <c r="A89" s="33"/>
      <c r="B89" s="34"/>
      <c r="C89" s="28" t="s">
        <v>20</v>
      </c>
      <c r="D89" s="35"/>
      <c r="E89" s="35"/>
      <c r="F89" s="26" t="str">
        <f>F12</f>
        <v>VD Smíchov</v>
      </c>
      <c r="G89" s="35"/>
      <c r="H89" s="35"/>
      <c r="I89" s="28" t="s">
        <v>22</v>
      </c>
      <c r="J89" s="65" t="str">
        <f>IF(J12="","",J12)</f>
        <v>7. 6. 2021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" hidden="1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15" hidden="1" customHeight="1">
      <c r="A91" s="33"/>
      <c r="B91" s="34"/>
      <c r="C91" s="28" t="s">
        <v>24</v>
      </c>
      <c r="D91" s="35"/>
      <c r="E91" s="35"/>
      <c r="F91" s="26" t="str">
        <f>E15</f>
        <v>Povodí Vltavy, s.p.</v>
      </c>
      <c r="G91" s="35"/>
      <c r="H91" s="35"/>
      <c r="I91" s="28" t="s">
        <v>31</v>
      </c>
      <c r="J91" s="31" t="str">
        <f>E21</f>
        <v>Ing. Milada Klimešová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15" hidden="1" customHeight="1">
      <c r="A92" s="33"/>
      <c r="B92" s="34"/>
      <c r="C92" s="28" t="s">
        <v>29</v>
      </c>
      <c r="D92" s="35"/>
      <c r="E92" s="35"/>
      <c r="F92" s="26" t="str">
        <f>IF(E18="","",E18)</f>
        <v>Vyplň údaj</v>
      </c>
      <c r="G92" s="35"/>
      <c r="H92" s="35"/>
      <c r="I92" s="28" t="s">
        <v>35</v>
      </c>
      <c r="J92" s="31" t="str">
        <f>E24</f>
        <v>Ing. Milada Klimešová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hidden="1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hidden="1" customHeight="1">
      <c r="A94" s="33"/>
      <c r="B94" s="34"/>
      <c r="C94" s="142" t="s">
        <v>98</v>
      </c>
      <c r="D94" s="143"/>
      <c r="E94" s="143"/>
      <c r="F94" s="143"/>
      <c r="G94" s="143"/>
      <c r="H94" s="143"/>
      <c r="I94" s="143"/>
      <c r="J94" s="144" t="s">
        <v>99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hidden="1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8" hidden="1" customHeight="1">
      <c r="A96" s="33"/>
      <c r="B96" s="34"/>
      <c r="C96" s="145" t="s">
        <v>100</v>
      </c>
      <c r="D96" s="35"/>
      <c r="E96" s="35"/>
      <c r="F96" s="35"/>
      <c r="G96" s="35"/>
      <c r="H96" s="35"/>
      <c r="I96" s="35"/>
      <c r="J96" s="83">
        <f>J124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101</v>
      </c>
    </row>
    <row r="97" spans="1:31" s="9" customFormat="1" ht="24.9" hidden="1" customHeight="1">
      <c r="B97" s="146"/>
      <c r="C97" s="147"/>
      <c r="D97" s="148" t="s">
        <v>188</v>
      </c>
      <c r="E97" s="149"/>
      <c r="F97" s="149"/>
      <c r="G97" s="149"/>
      <c r="H97" s="149"/>
      <c r="I97" s="149"/>
      <c r="J97" s="150">
        <f>J125</f>
        <v>0</v>
      </c>
      <c r="K97" s="147"/>
      <c r="L97" s="151"/>
    </row>
    <row r="98" spans="1:31" s="10" customFormat="1" ht="19.95" hidden="1" customHeight="1">
      <c r="B98" s="152"/>
      <c r="C98" s="153"/>
      <c r="D98" s="154" t="s">
        <v>189</v>
      </c>
      <c r="E98" s="155"/>
      <c r="F98" s="155"/>
      <c r="G98" s="155"/>
      <c r="H98" s="155"/>
      <c r="I98" s="155"/>
      <c r="J98" s="156">
        <f>J126</f>
        <v>0</v>
      </c>
      <c r="K98" s="153"/>
      <c r="L98" s="157"/>
    </row>
    <row r="99" spans="1:31" s="10" customFormat="1" ht="19.95" hidden="1" customHeight="1">
      <c r="B99" s="152"/>
      <c r="C99" s="153"/>
      <c r="D99" s="154" t="s">
        <v>190</v>
      </c>
      <c r="E99" s="155"/>
      <c r="F99" s="155"/>
      <c r="G99" s="155"/>
      <c r="H99" s="155"/>
      <c r="I99" s="155"/>
      <c r="J99" s="156">
        <f>J151</f>
        <v>0</v>
      </c>
      <c r="K99" s="153"/>
      <c r="L99" s="157"/>
    </row>
    <row r="100" spans="1:31" s="10" customFormat="1" ht="19.95" hidden="1" customHeight="1">
      <c r="B100" s="152"/>
      <c r="C100" s="153"/>
      <c r="D100" s="154" t="s">
        <v>196</v>
      </c>
      <c r="E100" s="155"/>
      <c r="F100" s="155"/>
      <c r="G100" s="155"/>
      <c r="H100" s="155"/>
      <c r="I100" s="155"/>
      <c r="J100" s="156">
        <f>J169</f>
        <v>0</v>
      </c>
      <c r="K100" s="153"/>
      <c r="L100" s="157"/>
    </row>
    <row r="101" spans="1:31" s="10" customFormat="1" ht="19.95" hidden="1" customHeight="1">
      <c r="B101" s="152"/>
      <c r="C101" s="153"/>
      <c r="D101" s="154" t="s">
        <v>197</v>
      </c>
      <c r="E101" s="155"/>
      <c r="F101" s="155"/>
      <c r="G101" s="155"/>
      <c r="H101" s="155"/>
      <c r="I101" s="155"/>
      <c r="J101" s="156">
        <f>J180</f>
        <v>0</v>
      </c>
      <c r="K101" s="153"/>
      <c r="L101" s="157"/>
    </row>
    <row r="102" spans="1:31" s="9" customFormat="1" ht="24.9" hidden="1" customHeight="1">
      <c r="B102" s="146"/>
      <c r="C102" s="147"/>
      <c r="D102" s="148" t="s">
        <v>474</v>
      </c>
      <c r="E102" s="149"/>
      <c r="F102" s="149"/>
      <c r="G102" s="149"/>
      <c r="H102" s="149"/>
      <c r="I102" s="149"/>
      <c r="J102" s="150">
        <f>J183</f>
        <v>0</v>
      </c>
      <c r="K102" s="147"/>
      <c r="L102" s="151"/>
    </row>
    <row r="103" spans="1:31" s="10" customFormat="1" ht="19.95" hidden="1" customHeight="1">
      <c r="B103" s="152"/>
      <c r="C103" s="153"/>
      <c r="D103" s="154" t="s">
        <v>475</v>
      </c>
      <c r="E103" s="155"/>
      <c r="F103" s="155"/>
      <c r="G103" s="155"/>
      <c r="H103" s="155"/>
      <c r="I103" s="155"/>
      <c r="J103" s="156">
        <f>J184</f>
        <v>0</v>
      </c>
      <c r="K103" s="153"/>
      <c r="L103" s="157"/>
    </row>
    <row r="104" spans="1:31" s="10" customFormat="1" ht="19.95" hidden="1" customHeight="1">
      <c r="B104" s="152"/>
      <c r="C104" s="153"/>
      <c r="D104" s="154" t="s">
        <v>476</v>
      </c>
      <c r="E104" s="155"/>
      <c r="F104" s="155"/>
      <c r="G104" s="155"/>
      <c r="H104" s="155"/>
      <c r="I104" s="155"/>
      <c r="J104" s="156">
        <f>J211</f>
        <v>0</v>
      </c>
      <c r="K104" s="153"/>
      <c r="L104" s="157"/>
    </row>
    <row r="105" spans="1:31" s="2" customFormat="1" ht="21.75" hidden="1" customHeight="1">
      <c r="A105" s="33"/>
      <c r="B105" s="34"/>
      <c r="C105" s="35"/>
      <c r="D105" s="35"/>
      <c r="E105" s="35"/>
      <c r="F105" s="35"/>
      <c r="G105" s="35"/>
      <c r="H105" s="35"/>
      <c r="I105" s="35"/>
      <c r="J105" s="35"/>
      <c r="K105" s="35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6.9" hidden="1" customHeight="1">
      <c r="A106" s="33"/>
      <c r="B106" s="53"/>
      <c r="C106" s="54"/>
      <c r="D106" s="54"/>
      <c r="E106" s="54"/>
      <c r="F106" s="54"/>
      <c r="G106" s="54"/>
      <c r="H106" s="54"/>
      <c r="I106" s="54"/>
      <c r="J106" s="54"/>
      <c r="K106" s="54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ht="10.199999999999999" hidden="1"/>
    <row r="108" spans="1:31" ht="10.199999999999999" hidden="1"/>
    <row r="109" spans="1:31" ht="10.199999999999999" hidden="1"/>
    <row r="110" spans="1:31" s="2" customFormat="1" ht="6.9" customHeight="1">
      <c r="A110" s="33"/>
      <c r="B110" s="55"/>
      <c r="C110" s="56"/>
      <c r="D110" s="56"/>
      <c r="E110" s="56"/>
      <c r="F110" s="56"/>
      <c r="G110" s="56"/>
      <c r="H110" s="56"/>
      <c r="I110" s="56"/>
      <c r="J110" s="56"/>
      <c r="K110" s="56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24.9" customHeight="1">
      <c r="A111" s="33"/>
      <c r="B111" s="34"/>
      <c r="C111" s="22" t="s">
        <v>108</v>
      </c>
      <c r="D111" s="35"/>
      <c r="E111" s="35"/>
      <c r="F111" s="35"/>
      <c r="G111" s="35"/>
      <c r="H111" s="3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16</v>
      </c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26.25" customHeight="1">
      <c r="A114" s="33"/>
      <c r="B114" s="34"/>
      <c r="C114" s="35"/>
      <c r="D114" s="35"/>
      <c r="E114" s="291" t="str">
        <f>E7</f>
        <v>Vltava, VD Smíchov, ř.km 53,5-53,7 - DPK - oprava pochozích plat</v>
      </c>
      <c r="F114" s="292"/>
      <c r="G114" s="292"/>
      <c r="H114" s="292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2" customHeight="1">
      <c r="A115" s="33"/>
      <c r="B115" s="34"/>
      <c r="C115" s="28" t="s">
        <v>95</v>
      </c>
      <c r="D115" s="35"/>
      <c r="E115" s="35"/>
      <c r="F115" s="35"/>
      <c r="G115" s="35"/>
      <c r="H115" s="35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6.5" customHeight="1">
      <c r="A116" s="33"/>
      <c r="B116" s="34"/>
      <c r="C116" s="35"/>
      <c r="D116" s="35"/>
      <c r="E116" s="262" t="str">
        <f>E9</f>
        <v>02 - SO2 - Multifunkční kanál</v>
      </c>
      <c r="F116" s="293"/>
      <c r="G116" s="293"/>
      <c r="H116" s="293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6.9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2" customHeight="1">
      <c r="A118" s="33"/>
      <c r="B118" s="34"/>
      <c r="C118" s="28" t="s">
        <v>20</v>
      </c>
      <c r="D118" s="35"/>
      <c r="E118" s="35"/>
      <c r="F118" s="26" t="str">
        <f>F12</f>
        <v>VD Smíchov</v>
      </c>
      <c r="G118" s="35"/>
      <c r="H118" s="35"/>
      <c r="I118" s="28" t="s">
        <v>22</v>
      </c>
      <c r="J118" s="65" t="str">
        <f>IF(J12="","",J12)</f>
        <v>7. 6. 2021</v>
      </c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6.9" customHeight="1">
      <c r="A119" s="33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5.15" customHeight="1">
      <c r="A120" s="33"/>
      <c r="B120" s="34"/>
      <c r="C120" s="28" t="s">
        <v>24</v>
      </c>
      <c r="D120" s="35"/>
      <c r="E120" s="35"/>
      <c r="F120" s="26" t="str">
        <f>E15</f>
        <v>Povodí Vltavy, s.p.</v>
      </c>
      <c r="G120" s="35"/>
      <c r="H120" s="35"/>
      <c r="I120" s="28" t="s">
        <v>31</v>
      </c>
      <c r="J120" s="31" t="str">
        <f>E21</f>
        <v>Ing. Milada Klimešová</v>
      </c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5.15" customHeight="1">
      <c r="A121" s="33"/>
      <c r="B121" s="34"/>
      <c r="C121" s="28" t="s">
        <v>29</v>
      </c>
      <c r="D121" s="35"/>
      <c r="E121" s="35"/>
      <c r="F121" s="26" t="str">
        <f>IF(E18="","",E18)</f>
        <v>Vyplň údaj</v>
      </c>
      <c r="G121" s="35"/>
      <c r="H121" s="35"/>
      <c r="I121" s="28" t="s">
        <v>35</v>
      </c>
      <c r="J121" s="31" t="str">
        <f>E24</f>
        <v>Ing. Milada Klimešová</v>
      </c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2" customFormat="1" ht="10.35" customHeight="1">
      <c r="A122" s="33"/>
      <c r="B122" s="34"/>
      <c r="C122" s="35"/>
      <c r="D122" s="35"/>
      <c r="E122" s="35"/>
      <c r="F122" s="35"/>
      <c r="G122" s="35"/>
      <c r="H122" s="35"/>
      <c r="I122" s="35"/>
      <c r="J122" s="35"/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5" s="11" customFormat="1" ht="29.25" customHeight="1">
      <c r="A123" s="158"/>
      <c r="B123" s="159"/>
      <c r="C123" s="160" t="s">
        <v>109</v>
      </c>
      <c r="D123" s="161" t="s">
        <v>62</v>
      </c>
      <c r="E123" s="161" t="s">
        <v>58</v>
      </c>
      <c r="F123" s="161" t="s">
        <v>59</v>
      </c>
      <c r="G123" s="161" t="s">
        <v>110</v>
      </c>
      <c r="H123" s="161" t="s">
        <v>111</v>
      </c>
      <c r="I123" s="161" t="s">
        <v>112</v>
      </c>
      <c r="J123" s="162" t="s">
        <v>99</v>
      </c>
      <c r="K123" s="163" t="s">
        <v>113</v>
      </c>
      <c r="L123" s="164"/>
      <c r="M123" s="74" t="s">
        <v>1</v>
      </c>
      <c r="N123" s="75" t="s">
        <v>41</v>
      </c>
      <c r="O123" s="75" t="s">
        <v>114</v>
      </c>
      <c r="P123" s="75" t="s">
        <v>115</v>
      </c>
      <c r="Q123" s="75" t="s">
        <v>116</v>
      </c>
      <c r="R123" s="75" t="s">
        <v>117</v>
      </c>
      <c r="S123" s="75" t="s">
        <v>118</v>
      </c>
      <c r="T123" s="76" t="s">
        <v>119</v>
      </c>
      <c r="U123" s="158"/>
      <c r="V123" s="158"/>
      <c r="W123" s="158"/>
      <c r="X123" s="158"/>
      <c r="Y123" s="158"/>
      <c r="Z123" s="158"/>
      <c r="AA123" s="158"/>
      <c r="AB123" s="158"/>
      <c r="AC123" s="158"/>
      <c r="AD123" s="158"/>
      <c r="AE123" s="158"/>
    </row>
    <row r="124" spans="1:65" s="2" customFormat="1" ht="22.8" customHeight="1">
      <c r="A124" s="33"/>
      <c r="B124" s="34"/>
      <c r="C124" s="81" t="s">
        <v>120</v>
      </c>
      <c r="D124" s="35"/>
      <c r="E124" s="35"/>
      <c r="F124" s="35"/>
      <c r="G124" s="35"/>
      <c r="H124" s="35"/>
      <c r="I124" s="35"/>
      <c r="J124" s="165">
        <f>BK124</f>
        <v>0</v>
      </c>
      <c r="K124" s="35"/>
      <c r="L124" s="38"/>
      <c r="M124" s="77"/>
      <c r="N124" s="166"/>
      <c r="O124" s="78"/>
      <c r="P124" s="167">
        <f>P125+P183</f>
        <v>0</v>
      </c>
      <c r="Q124" s="78"/>
      <c r="R124" s="167">
        <f>R125+R183</f>
        <v>51.312287869999992</v>
      </c>
      <c r="S124" s="78"/>
      <c r="T124" s="168">
        <f>T125+T183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6" t="s">
        <v>76</v>
      </c>
      <c r="AU124" s="16" t="s">
        <v>101</v>
      </c>
      <c r="BK124" s="169">
        <f>BK125+BK183</f>
        <v>0</v>
      </c>
    </row>
    <row r="125" spans="1:65" s="12" customFormat="1" ht="25.95" customHeight="1">
      <c r="B125" s="170"/>
      <c r="C125" s="171"/>
      <c r="D125" s="172" t="s">
        <v>76</v>
      </c>
      <c r="E125" s="173" t="s">
        <v>198</v>
      </c>
      <c r="F125" s="173" t="s">
        <v>199</v>
      </c>
      <c r="G125" s="171"/>
      <c r="H125" s="171"/>
      <c r="I125" s="174"/>
      <c r="J125" s="175">
        <f>BK125</f>
        <v>0</v>
      </c>
      <c r="K125" s="171"/>
      <c r="L125" s="176"/>
      <c r="M125" s="177"/>
      <c r="N125" s="178"/>
      <c r="O125" s="178"/>
      <c r="P125" s="179">
        <f>P126+P151+P169+P180</f>
        <v>0</v>
      </c>
      <c r="Q125" s="178"/>
      <c r="R125" s="179">
        <f>R126+R151+R169+R180</f>
        <v>44.496003869999996</v>
      </c>
      <c r="S125" s="178"/>
      <c r="T125" s="180">
        <f>T126+T151+T169+T180</f>
        <v>0</v>
      </c>
      <c r="AR125" s="181" t="s">
        <v>85</v>
      </c>
      <c r="AT125" s="182" t="s">
        <v>76</v>
      </c>
      <c r="AU125" s="182" t="s">
        <v>77</v>
      </c>
      <c r="AY125" s="181" t="s">
        <v>123</v>
      </c>
      <c r="BK125" s="183">
        <f>BK126+BK151+BK169+BK180</f>
        <v>0</v>
      </c>
    </row>
    <row r="126" spans="1:65" s="12" customFormat="1" ht="22.8" customHeight="1">
      <c r="B126" s="170"/>
      <c r="C126" s="171"/>
      <c r="D126" s="172" t="s">
        <v>76</v>
      </c>
      <c r="E126" s="184" t="s">
        <v>85</v>
      </c>
      <c r="F126" s="184" t="s">
        <v>200</v>
      </c>
      <c r="G126" s="171"/>
      <c r="H126" s="171"/>
      <c r="I126" s="174"/>
      <c r="J126" s="185">
        <f>BK126</f>
        <v>0</v>
      </c>
      <c r="K126" s="171"/>
      <c r="L126" s="176"/>
      <c r="M126" s="177"/>
      <c r="N126" s="178"/>
      <c r="O126" s="178"/>
      <c r="P126" s="179">
        <f>SUM(P127:P150)</f>
        <v>0</v>
      </c>
      <c r="Q126" s="178"/>
      <c r="R126" s="179">
        <f>SUM(R127:R150)</f>
        <v>24.3</v>
      </c>
      <c r="S126" s="178"/>
      <c r="T126" s="180">
        <f>SUM(T127:T150)</f>
        <v>0</v>
      </c>
      <c r="AR126" s="181" t="s">
        <v>85</v>
      </c>
      <c r="AT126" s="182" t="s">
        <v>76</v>
      </c>
      <c r="AU126" s="182" t="s">
        <v>85</v>
      </c>
      <c r="AY126" s="181" t="s">
        <v>123</v>
      </c>
      <c r="BK126" s="183">
        <f>SUM(BK127:BK150)</f>
        <v>0</v>
      </c>
    </row>
    <row r="127" spans="1:65" s="2" customFormat="1" ht="33" customHeight="1">
      <c r="A127" s="33"/>
      <c r="B127" s="34"/>
      <c r="C127" s="186" t="s">
        <v>85</v>
      </c>
      <c r="D127" s="186" t="s">
        <v>126</v>
      </c>
      <c r="E127" s="187" t="s">
        <v>217</v>
      </c>
      <c r="F127" s="188" t="s">
        <v>218</v>
      </c>
      <c r="G127" s="189" t="s">
        <v>213</v>
      </c>
      <c r="H127" s="190">
        <v>50.853999999999999</v>
      </c>
      <c r="I127" s="191"/>
      <c r="J127" s="192">
        <f>ROUND(I127*H127,2)</f>
        <v>0</v>
      </c>
      <c r="K127" s="193"/>
      <c r="L127" s="38"/>
      <c r="M127" s="194" t="s">
        <v>1</v>
      </c>
      <c r="N127" s="195" t="s">
        <v>42</v>
      </c>
      <c r="O127" s="70"/>
      <c r="P127" s="196">
        <f>O127*H127</f>
        <v>0</v>
      </c>
      <c r="Q127" s="196">
        <v>0</v>
      </c>
      <c r="R127" s="196">
        <f>Q127*H127</f>
        <v>0</v>
      </c>
      <c r="S127" s="196">
        <v>0</v>
      </c>
      <c r="T127" s="197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98" t="s">
        <v>145</v>
      </c>
      <c r="AT127" s="198" t="s">
        <v>126</v>
      </c>
      <c r="AU127" s="198" t="s">
        <v>87</v>
      </c>
      <c r="AY127" s="16" t="s">
        <v>123</v>
      </c>
      <c r="BE127" s="199">
        <f>IF(N127="základní",J127,0)</f>
        <v>0</v>
      </c>
      <c r="BF127" s="199">
        <f>IF(N127="snížená",J127,0)</f>
        <v>0</v>
      </c>
      <c r="BG127" s="199">
        <f>IF(N127="zákl. přenesená",J127,0)</f>
        <v>0</v>
      </c>
      <c r="BH127" s="199">
        <f>IF(N127="sníž. přenesená",J127,0)</f>
        <v>0</v>
      </c>
      <c r="BI127" s="199">
        <f>IF(N127="nulová",J127,0)</f>
        <v>0</v>
      </c>
      <c r="BJ127" s="16" t="s">
        <v>85</v>
      </c>
      <c r="BK127" s="199">
        <f>ROUND(I127*H127,2)</f>
        <v>0</v>
      </c>
      <c r="BL127" s="16" t="s">
        <v>145</v>
      </c>
      <c r="BM127" s="198" t="s">
        <v>219</v>
      </c>
    </row>
    <row r="128" spans="1:65" s="2" customFormat="1" ht="19.2">
      <c r="A128" s="33"/>
      <c r="B128" s="34"/>
      <c r="C128" s="35"/>
      <c r="D128" s="200" t="s">
        <v>132</v>
      </c>
      <c r="E128" s="35"/>
      <c r="F128" s="201" t="s">
        <v>220</v>
      </c>
      <c r="G128" s="35"/>
      <c r="H128" s="35"/>
      <c r="I128" s="202"/>
      <c r="J128" s="35"/>
      <c r="K128" s="35"/>
      <c r="L128" s="38"/>
      <c r="M128" s="203"/>
      <c r="N128" s="204"/>
      <c r="O128" s="70"/>
      <c r="P128" s="70"/>
      <c r="Q128" s="70"/>
      <c r="R128" s="70"/>
      <c r="S128" s="70"/>
      <c r="T128" s="71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132</v>
      </c>
      <c r="AU128" s="16" t="s">
        <v>87</v>
      </c>
    </row>
    <row r="129" spans="1:65" s="2" customFormat="1" ht="19.2">
      <c r="A129" s="33"/>
      <c r="B129" s="34"/>
      <c r="C129" s="35"/>
      <c r="D129" s="200" t="s">
        <v>133</v>
      </c>
      <c r="E129" s="35"/>
      <c r="F129" s="205" t="s">
        <v>221</v>
      </c>
      <c r="G129" s="35"/>
      <c r="H129" s="35"/>
      <c r="I129" s="202"/>
      <c r="J129" s="35"/>
      <c r="K129" s="35"/>
      <c r="L129" s="38"/>
      <c r="M129" s="203"/>
      <c r="N129" s="204"/>
      <c r="O129" s="70"/>
      <c r="P129" s="70"/>
      <c r="Q129" s="70"/>
      <c r="R129" s="70"/>
      <c r="S129" s="70"/>
      <c r="T129" s="71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133</v>
      </c>
      <c r="AU129" s="16" t="s">
        <v>87</v>
      </c>
    </row>
    <row r="130" spans="1:65" s="13" customFormat="1" ht="10.199999999999999">
      <c r="B130" s="210"/>
      <c r="C130" s="211"/>
      <c r="D130" s="200" t="s">
        <v>222</v>
      </c>
      <c r="E130" s="212" t="s">
        <v>1</v>
      </c>
      <c r="F130" s="213" t="s">
        <v>477</v>
      </c>
      <c r="G130" s="211"/>
      <c r="H130" s="214">
        <v>43.654000000000003</v>
      </c>
      <c r="I130" s="215"/>
      <c r="J130" s="211"/>
      <c r="K130" s="211"/>
      <c r="L130" s="216"/>
      <c r="M130" s="217"/>
      <c r="N130" s="218"/>
      <c r="O130" s="218"/>
      <c r="P130" s="218"/>
      <c r="Q130" s="218"/>
      <c r="R130" s="218"/>
      <c r="S130" s="218"/>
      <c r="T130" s="219"/>
      <c r="AT130" s="220" t="s">
        <v>222</v>
      </c>
      <c r="AU130" s="220" t="s">
        <v>87</v>
      </c>
      <c r="AV130" s="13" t="s">
        <v>87</v>
      </c>
      <c r="AW130" s="13" t="s">
        <v>34</v>
      </c>
      <c r="AX130" s="13" t="s">
        <v>77</v>
      </c>
      <c r="AY130" s="220" t="s">
        <v>123</v>
      </c>
    </row>
    <row r="131" spans="1:65" s="13" customFormat="1" ht="10.199999999999999">
      <c r="B131" s="210"/>
      <c r="C131" s="211"/>
      <c r="D131" s="200" t="s">
        <v>222</v>
      </c>
      <c r="E131" s="212" t="s">
        <v>1</v>
      </c>
      <c r="F131" s="213" t="s">
        <v>478</v>
      </c>
      <c r="G131" s="211"/>
      <c r="H131" s="214">
        <v>7.2</v>
      </c>
      <c r="I131" s="215"/>
      <c r="J131" s="211"/>
      <c r="K131" s="211"/>
      <c r="L131" s="216"/>
      <c r="M131" s="217"/>
      <c r="N131" s="218"/>
      <c r="O131" s="218"/>
      <c r="P131" s="218"/>
      <c r="Q131" s="218"/>
      <c r="R131" s="218"/>
      <c r="S131" s="218"/>
      <c r="T131" s="219"/>
      <c r="AT131" s="220" t="s">
        <v>222</v>
      </c>
      <c r="AU131" s="220" t="s">
        <v>87</v>
      </c>
      <c r="AV131" s="13" t="s">
        <v>87</v>
      </c>
      <c r="AW131" s="13" t="s">
        <v>34</v>
      </c>
      <c r="AX131" s="13" t="s">
        <v>77</v>
      </c>
      <c r="AY131" s="220" t="s">
        <v>123</v>
      </c>
    </row>
    <row r="132" spans="1:65" s="14" customFormat="1" ht="10.199999999999999">
      <c r="B132" s="221"/>
      <c r="C132" s="222"/>
      <c r="D132" s="200" t="s">
        <v>222</v>
      </c>
      <c r="E132" s="223" t="s">
        <v>1</v>
      </c>
      <c r="F132" s="224" t="s">
        <v>226</v>
      </c>
      <c r="G132" s="222"/>
      <c r="H132" s="225">
        <v>50.854000000000006</v>
      </c>
      <c r="I132" s="226"/>
      <c r="J132" s="222"/>
      <c r="K132" s="222"/>
      <c r="L132" s="227"/>
      <c r="M132" s="228"/>
      <c r="N132" s="229"/>
      <c r="O132" s="229"/>
      <c r="P132" s="229"/>
      <c r="Q132" s="229"/>
      <c r="R132" s="229"/>
      <c r="S132" s="229"/>
      <c r="T132" s="230"/>
      <c r="AT132" s="231" t="s">
        <v>222</v>
      </c>
      <c r="AU132" s="231" t="s">
        <v>87</v>
      </c>
      <c r="AV132" s="14" t="s">
        <v>145</v>
      </c>
      <c r="AW132" s="14" t="s">
        <v>34</v>
      </c>
      <c r="AX132" s="14" t="s">
        <v>85</v>
      </c>
      <c r="AY132" s="231" t="s">
        <v>123</v>
      </c>
    </row>
    <row r="133" spans="1:65" s="2" customFormat="1" ht="33" customHeight="1">
      <c r="A133" s="33"/>
      <c r="B133" s="34"/>
      <c r="C133" s="186" t="s">
        <v>87</v>
      </c>
      <c r="D133" s="186" t="s">
        <v>126</v>
      </c>
      <c r="E133" s="187" t="s">
        <v>227</v>
      </c>
      <c r="F133" s="188" t="s">
        <v>228</v>
      </c>
      <c r="G133" s="189" t="s">
        <v>213</v>
      </c>
      <c r="H133" s="190">
        <v>37.003999999999998</v>
      </c>
      <c r="I133" s="191"/>
      <c r="J133" s="192">
        <f>ROUND(I133*H133,2)</f>
        <v>0</v>
      </c>
      <c r="K133" s="193"/>
      <c r="L133" s="38"/>
      <c r="M133" s="194" t="s">
        <v>1</v>
      </c>
      <c r="N133" s="195" t="s">
        <v>42</v>
      </c>
      <c r="O133" s="70"/>
      <c r="P133" s="196">
        <f>O133*H133</f>
        <v>0</v>
      </c>
      <c r="Q133" s="196">
        <v>0</v>
      </c>
      <c r="R133" s="196">
        <f>Q133*H133</f>
        <v>0</v>
      </c>
      <c r="S133" s="196">
        <v>0</v>
      </c>
      <c r="T133" s="197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98" t="s">
        <v>145</v>
      </c>
      <c r="AT133" s="198" t="s">
        <v>126</v>
      </c>
      <c r="AU133" s="198" t="s">
        <v>87</v>
      </c>
      <c r="AY133" s="16" t="s">
        <v>123</v>
      </c>
      <c r="BE133" s="199">
        <f>IF(N133="základní",J133,0)</f>
        <v>0</v>
      </c>
      <c r="BF133" s="199">
        <f>IF(N133="snížená",J133,0)</f>
        <v>0</v>
      </c>
      <c r="BG133" s="199">
        <f>IF(N133="zákl. přenesená",J133,0)</f>
        <v>0</v>
      </c>
      <c r="BH133" s="199">
        <f>IF(N133="sníž. přenesená",J133,0)</f>
        <v>0</v>
      </c>
      <c r="BI133" s="199">
        <f>IF(N133="nulová",J133,0)</f>
        <v>0</v>
      </c>
      <c r="BJ133" s="16" t="s">
        <v>85</v>
      </c>
      <c r="BK133" s="199">
        <f>ROUND(I133*H133,2)</f>
        <v>0</v>
      </c>
      <c r="BL133" s="16" t="s">
        <v>145</v>
      </c>
      <c r="BM133" s="198" t="s">
        <v>229</v>
      </c>
    </row>
    <row r="134" spans="1:65" s="2" customFormat="1" ht="38.4">
      <c r="A134" s="33"/>
      <c r="B134" s="34"/>
      <c r="C134" s="35"/>
      <c r="D134" s="200" t="s">
        <v>132</v>
      </c>
      <c r="E134" s="35"/>
      <c r="F134" s="201" t="s">
        <v>230</v>
      </c>
      <c r="G134" s="35"/>
      <c r="H134" s="35"/>
      <c r="I134" s="202"/>
      <c r="J134" s="35"/>
      <c r="K134" s="35"/>
      <c r="L134" s="38"/>
      <c r="M134" s="203"/>
      <c r="N134" s="204"/>
      <c r="O134" s="70"/>
      <c r="P134" s="70"/>
      <c r="Q134" s="70"/>
      <c r="R134" s="70"/>
      <c r="S134" s="70"/>
      <c r="T134" s="71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132</v>
      </c>
      <c r="AU134" s="16" t="s">
        <v>87</v>
      </c>
    </row>
    <row r="135" spans="1:65" s="2" customFormat="1" ht="19.2">
      <c r="A135" s="33"/>
      <c r="B135" s="34"/>
      <c r="C135" s="35"/>
      <c r="D135" s="200" t="s">
        <v>133</v>
      </c>
      <c r="E135" s="35"/>
      <c r="F135" s="205" t="s">
        <v>231</v>
      </c>
      <c r="G135" s="35"/>
      <c r="H135" s="35"/>
      <c r="I135" s="202"/>
      <c r="J135" s="35"/>
      <c r="K135" s="35"/>
      <c r="L135" s="38"/>
      <c r="M135" s="203"/>
      <c r="N135" s="204"/>
      <c r="O135" s="70"/>
      <c r="P135" s="70"/>
      <c r="Q135" s="70"/>
      <c r="R135" s="70"/>
      <c r="S135" s="70"/>
      <c r="T135" s="71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133</v>
      </c>
      <c r="AU135" s="16" t="s">
        <v>87</v>
      </c>
    </row>
    <row r="136" spans="1:65" s="13" customFormat="1" ht="10.199999999999999">
      <c r="B136" s="210"/>
      <c r="C136" s="211"/>
      <c r="D136" s="200" t="s">
        <v>222</v>
      </c>
      <c r="E136" s="212" t="s">
        <v>1</v>
      </c>
      <c r="F136" s="213" t="s">
        <v>479</v>
      </c>
      <c r="G136" s="211"/>
      <c r="H136" s="214">
        <v>37.003999999999998</v>
      </c>
      <c r="I136" s="215"/>
      <c r="J136" s="211"/>
      <c r="K136" s="211"/>
      <c r="L136" s="216"/>
      <c r="M136" s="217"/>
      <c r="N136" s="218"/>
      <c r="O136" s="218"/>
      <c r="P136" s="218"/>
      <c r="Q136" s="218"/>
      <c r="R136" s="218"/>
      <c r="S136" s="218"/>
      <c r="T136" s="219"/>
      <c r="AT136" s="220" t="s">
        <v>222</v>
      </c>
      <c r="AU136" s="220" t="s">
        <v>87</v>
      </c>
      <c r="AV136" s="13" t="s">
        <v>87</v>
      </c>
      <c r="AW136" s="13" t="s">
        <v>34</v>
      </c>
      <c r="AX136" s="13" t="s">
        <v>85</v>
      </c>
      <c r="AY136" s="220" t="s">
        <v>123</v>
      </c>
    </row>
    <row r="137" spans="1:65" s="2" customFormat="1" ht="33" customHeight="1">
      <c r="A137" s="33"/>
      <c r="B137" s="34"/>
      <c r="C137" s="186" t="s">
        <v>140</v>
      </c>
      <c r="D137" s="186" t="s">
        <v>126</v>
      </c>
      <c r="E137" s="187" t="s">
        <v>235</v>
      </c>
      <c r="F137" s="188" t="s">
        <v>236</v>
      </c>
      <c r="G137" s="189" t="s">
        <v>213</v>
      </c>
      <c r="H137" s="190">
        <v>458.85</v>
      </c>
      <c r="I137" s="191"/>
      <c r="J137" s="192">
        <f>ROUND(I137*H137,2)</f>
        <v>0</v>
      </c>
      <c r="K137" s="193"/>
      <c r="L137" s="38"/>
      <c r="M137" s="194" t="s">
        <v>1</v>
      </c>
      <c r="N137" s="195" t="s">
        <v>42</v>
      </c>
      <c r="O137" s="70"/>
      <c r="P137" s="196">
        <f>O137*H137</f>
        <v>0</v>
      </c>
      <c r="Q137" s="196">
        <v>0</v>
      </c>
      <c r="R137" s="196">
        <f>Q137*H137</f>
        <v>0</v>
      </c>
      <c r="S137" s="196">
        <v>0</v>
      </c>
      <c r="T137" s="197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98" t="s">
        <v>145</v>
      </c>
      <c r="AT137" s="198" t="s">
        <v>126</v>
      </c>
      <c r="AU137" s="198" t="s">
        <v>87</v>
      </c>
      <c r="AY137" s="16" t="s">
        <v>123</v>
      </c>
      <c r="BE137" s="199">
        <f>IF(N137="základní",J137,0)</f>
        <v>0</v>
      </c>
      <c r="BF137" s="199">
        <f>IF(N137="snížená",J137,0)</f>
        <v>0</v>
      </c>
      <c r="BG137" s="199">
        <f>IF(N137="zákl. přenesená",J137,0)</f>
        <v>0</v>
      </c>
      <c r="BH137" s="199">
        <f>IF(N137="sníž. přenesená",J137,0)</f>
        <v>0</v>
      </c>
      <c r="BI137" s="199">
        <f>IF(N137="nulová",J137,0)</f>
        <v>0</v>
      </c>
      <c r="BJ137" s="16" t="s">
        <v>85</v>
      </c>
      <c r="BK137" s="199">
        <f>ROUND(I137*H137,2)</f>
        <v>0</v>
      </c>
      <c r="BL137" s="16" t="s">
        <v>145</v>
      </c>
      <c r="BM137" s="198" t="s">
        <v>237</v>
      </c>
    </row>
    <row r="138" spans="1:65" s="2" customFormat="1" ht="48">
      <c r="A138" s="33"/>
      <c r="B138" s="34"/>
      <c r="C138" s="35"/>
      <c r="D138" s="200" t="s">
        <v>132</v>
      </c>
      <c r="E138" s="35"/>
      <c r="F138" s="201" t="s">
        <v>238</v>
      </c>
      <c r="G138" s="35"/>
      <c r="H138" s="35"/>
      <c r="I138" s="202"/>
      <c r="J138" s="35"/>
      <c r="K138" s="35"/>
      <c r="L138" s="38"/>
      <c r="M138" s="203"/>
      <c r="N138" s="204"/>
      <c r="O138" s="70"/>
      <c r="P138" s="70"/>
      <c r="Q138" s="70"/>
      <c r="R138" s="70"/>
      <c r="S138" s="70"/>
      <c r="T138" s="71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132</v>
      </c>
      <c r="AU138" s="16" t="s">
        <v>87</v>
      </c>
    </row>
    <row r="139" spans="1:65" s="2" customFormat="1" ht="28.8">
      <c r="A139" s="33"/>
      <c r="B139" s="34"/>
      <c r="C139" s="35"/>
      <c r="D139" s="200" t="s">
        <v>133</v>
      </c>
      <c r="E139" s="35"/>
      <c r="F139" s="205" t="s">
        <v>239</v>
      </c>
      <c r="G139" s="35"/>
      <c r="H139" s="35"/>
      <c r="I139" s="202"/>
      <c r="J139" s="35"/>
      <c r="K139" s="35"/>
      <c r="L139" s="38"/>
      <c r="M139" s="203"/>
      <c r="N139" s="204"/>
      <c r="O139" s="70"/>
      <c r="P139" s="70"/>
      <c r="Q139" s="70"/>
      <c r="R139" s="70"/>
      <c r="S139" s="70"/>
      <c r="T139" s="71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6" t="s">
        <v>133</v>
      </c>
      <c r="AU139" s="16" t="s">
        <v>87</v>
      </c>
    </row>
    <row r="140" spans="1:65" s="13" customFormat="1" ht="10.199999999999999">
      <c r="B140" s="210"/>
      <c r="C140" s="211"/>
      <c r="D140" s="200" t="s">
        <v>222</v>
      </c>
      <c r="E140" s="211"/>
      <c r="F140" s="213" t="s">
        <v>480</v>
      </c>
      <c r="G140" s="211"/>
      <c r="H140" s="214">
        <v>458.85</v>
      </c>
      <c r="I140" s="215"/>
      <c r="J140" s="211"/>
      <c r="K140" s="211"/>
      <c r="L140" s="216"/>
      <c r="M140" s="217"/>
      <c r="N140" s="218"/>
      <c r="O140" s="218"/>
      <c r="P140" s="218"/>
      <c r="Q140" s="218"/>
      <c r="R140" s="218"/>
      <c r="S140" s="218"/>
      <c r="T140" s="219"/>
      <c r="AT140" s="220" t="s">
        <v>222</v>
      </c>
      <c r="AU140" s="220" t="s">
        <v>87</v>
      </c>
      <c r="AV140" s="13" t="s">
        <v>87</v>
      </c>
      <c r="AW140" s="13" t="s">
        <v>4</v>
      </c>
      <c r="AX140" s="13" t="s">
        <v>85</v>
      </c>
      <c r="AY140" s="220" t="s">
        <v>123</v>
      </c>
    </row>
    <row r="141" spans="1:65" s="2" customFormat="1" ht="21.75" customHeight="1">
      <c r="A141" s="33"/>
      <c r="B141" s="34"/>
      <c r="C141" s="186" t="s">
        <v>145</v>
      </c>
      <c r="D141" s="186" t="s">
        <v>126</v>
      </c>
      <c r="E141" s="187" t="s">
        <v>241</v>
      </c>
      <c r="F141" s="188" t="s">
        <v>242</v>
      </c>
      <c r="G141" s="189" t="s">
        <v>213</v>
      </c>
      <c r="H141" s="190">
        <v>13.85</v>
      </c>
      <c r="I141" s="191"/>
      <c r="J141" s="192">
        <f>ROUND(I141*H141,2)</f>
        <v>0</v>
      </c>
      <c r="K141" s="193"/>
      <c r="L141" s="38"/>
      <c r="M141" s="194" t="s">
        <v>1</v>
      </c>
      <c r="N141" s="195" t="s">
        <v>42</v>
      </c>
      <c r="O141" s="70"/>
      <c r="P141" s="196">
        <f>O141*H141</f>
        <v>0</v>
      </c>
      <c r="Q141" s="196">
        <v>0</v>
      </c>
      <c r="R141" s="196">
        <f>Q141*H141</f>
        <v>0</v>
      </c>
      <c r="S141" s="196">
        <v>0</v>
      </c>
      <c r="T141" s="197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98" t="s">
        <v>145</v>
      </c>
      <c r="AT141" s="198" t="s">
        <v>126</v>
      </c>
      <c r="AU141" s="198" t="s">
        <v>87</v>
      </c>
      <c r="AY141" s="16" t="s">
        <v>123</v>
      </c>
      <c r="BE141" s="199">
        <f>IF(N141="základní",J141,0)</f>
        <v>0</v>
      </c>
      <c r="BF141" s="199">
        <f>IF(N141="snížená",J141,0)</f>
        <v>0</v>
      </c>
      <c r="BG141" s="199">
        <f>IF(N141="zákl. přenesená",J141,0)</f>
        <v>0</v>
      </c>
      <c r="BH141" s="199">
        <f>IF(N141="sníž. přenesená",J141,0)</f>
        <v>0</v>
      </c>
      <c r="BI141" s="199">
        <f>IF(N141="nulová",J141,0)</f>
        <v>0</v>
      </c>
      <c r="BJ141" s="16" t="s">
        <v>85</v>
      </c>
      <c r="BK141" s="199">
        <f>ROUND(I141*H141,2)</f>
        <v>0</v>
      </c>
      <c r="BL141" s="16" t="s">
        <v>145</v>
      </c>
      <c r="BM141" s="198" t="s">
        <v>243</v>
      </c>
    </row>
    <row r="142" spans="1:65" s="2" customFormat="1" ht="28.8">
      <c r="A142" s="33"/>
      <c r="B142" s="34"/>
      <c r="C142" s="35"/>
      <c r="D142" s="200" t="s">
        <v>132</v>
      </c>
      <c r="E142" s="35"/>
      <c r="F142" s="201" t="s">
        <v>244</v>
      </c>
      <c r="G142" s="35"/>
      <c r="H142" s="35"/>
      <c r="I142" s="202"/>
      <c r="J142" s="35"/>
      <c r="K142" s="35"/>
      <c r="L142" s="38"/>
      <c r="M142" s="203"/>
      <c r="N142" s="204"/>
      <c r="O142" s="70"/>
      <c r="P142" s="70"/>
      <c r="Q142" s="70"/>
      <c r="R142" s="70"/>
      <c r="S142" s="70"/>
      <c r="T142" s="71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6" t="s">
        <v>132</v>
      </c>
      <c r="AU142" s="16" t="s">
        <v>87</v>
      </c>
    </row>
    <row r="143" spans="1:65" s="2" customFormat="1" ht="19.2">
      <c r="A143" s="33"/>
      <c r="B143" s="34"/>
      <c r="C143" s="35"/>
      <c r="D143" s="200" t="s">
        <v>133</v>
      </c>
      <c r="E143" s="35"/>
      <c r="F143" s="205" t="s">
        <v>245</v>
      </c>
      <c r="G143" s="35"/>
      <c r="H143" s="35"/>
      <c r="I143" s="202"/>
      <c r="J143" s="35"/>
      <c r="K143" s="35"/>
      <c r="L143" s="38"/>
      <c r="M143" s="203"/>
      <c r="N143" s="204"/>
      <c r="O143" s="70"/>
      <c r="P143" s="70"/>
      <c r="Q143" s="70"/>
      <c r="R143" s="70"/>
      <c r="S143" s="70"/>
      <c r="T143" s="71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6" t="s">
        <v>133</v>
      </c>
      <c r="AU143" s="16" t="s">
        <v>87</v>
      </c>
    </row>
    <row r="144" spans="1:65" s="13" customFormat="1" ht="10.199999999999999">
      <c r="B144" s="210"/>
      <c r="C144" s="211"/>
      <c r="D144" s="200" t="s">
        <v>222</v>
      </c>
      <c r="E144" s="212" t="s">
        <v>1</v>
      </c>
      <c r="F144" s="213" t="s">
        <v>481</v>
      </c>
      <c r="G144" s="211"/>
      <c r="H144" s="214">
        <v>13.85</v>
      </c>
      <c r="I144" s="215"/>
      <c r="J144" s="211"/>
      <c r="K144" s="211"/>
      <c r="L144" s="216"/>
      <c r="M144" s="217"/>
      <c r="N144" s="218"/>
      <c r="O144" s="218"/>
      <c r="P144" s="218"/>
      <c r="Q144" s="218"/>
      <c r="R144" s="218"/>
      <c r="S144" s="218"/>
      <c r="T144" s="219"/>
      <c r="AT144" s="220" t="s">
        <v>222</v>
      </c>
      <c r="AU144" s="220" t="s">
        <v>87</v>
      </c>
      <c r="AV144" s="13" t="s">
        <v>87</v>
      </c>
      <c r="AW144" s="13" t="s">
        <v>34</v>
      </c>
      <c r="AX144" s="13" t="s">
        <v>85</v>
      </c>
      <c r="AY144" s="220" t="s">
        <v>123</v>
      </c>
    </row>
    <row r="145" spans="1:65" s="2" customFormat="1" ht="21.75" customHeight="1">
      <c r="A145" s="33"/>
      <c r="B145" s="34"/>
      <c r="C145" s="186" t="s">
        <v>122</v>
      </c>
      <c r="D145" s="186" t="s">
        <v>126</v>
      </c>
      <c r="E145" s="187" t="s">
        <v>482</v>
      </c>
      <c r="F145" s="188" t="s">
        <v>483</v>
      </c>
      <c r="G145" s="189" t="s">
        <v>213</v>
      </c>
      <c r="H145" s="190">
        <v>12.15</v>
      </c>
      <c r="I145" s="191"/>
      <c r="J145" s="192">
        <f>ROUND(I145*H145,2)</f>
        <v>0</v>
      </c>
      <c r="K145" s="193"/>
      <c r="L145" s="38"/>
      <c r="M145" s="194" t="s">
        <v>1</v>
      </c>
      <c r="N145" s="195" t="s">
        <v>42</v>
      </c>
      <c r="O145" s="70"/>
      <c r="P145" s="196">
        <f>O145*H145</f>
        <v>0</v>
      </c>
      <c r="Q145" s="196">
        <v>0</v>
      </c>
      <c r="R145" s="196">
        <f>Q145*H145</f>
        <v>0</v>
      </c>
      <c r="S145" s="196">
        <v>0</v>
      </c>
      <c r="T145" s="197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98" t="s">
        <v>145</v>
      </c>
      <c r="AT145" s="198" t="s">
        <v>126</v>
      </c>
      <c r="AU145" s="198" t="s">
        <v>87</v>
      </c>
      <c r="AY145" s="16" t="s">
        <v>123</v>
      </c>
      <c r="BE145" s="199">
        <f>IF(N145="základní",J145,0)</f>
        <v>0</v>
      </c>
      <c r="BF145" s="199">
        <f>IF(N145="snížená",J145,0)</f>
        <v>0</v>
      </c>
      <c r="BG145" s="199">
        <f>IF(N145="zákl. přenesená",J145,0)</f>
        <v>0</v>
      </c>
      <c r="BH145" s="199">
        <f>IF(N145="sníž. přenesená",J145,0)</f>
        <v>0</v>
      </c>
      <c r="BI145" s="199">
        <f>IF(N145="nulová",J145,0)</f>
        <v>0</v>
      </c>
      <c r="BJ145" s="16" t="s">
        <v>85</v>
      </c>
      <c r="BK145" s="199">
        <f>ROUND(I145*H145,2)</f>
        <v>0</v>
      </c>
      <c r="BL145" s="16" t="s">
        <v>145</v>
      </c>
      <c r="BM145" s="198" t="s">
        <v>484</v>
      </c>
    </row>
    <row r="146" spans="1:65" s="2" customFormat="1" ht="48">
      <c r="A146" s="33"/>
      <c r="B146" s="34"/>
      <c r="C146" s="35"/>
      <c r="D146" s="200" t="s">
        <v>132</v>
      </c>
      <c r="E146" s="35"/>
      <c r="F146" s="201" t="s">
        <v>485</v>
      </c>
      <c r="G146" s="35"/>
      <c r="H146" s="35"/>
      <c r="I146" s="202"/>
      <c r="J146" s="35"/>
      <c r="K146" s="35"/>
      <c r="L146" s="38"/>
      <c r="M146" s="203"/>
      <c r="N146" s="204"/>
      <c r="O146" s="70"/>
      <c r="P146" s="70"/>
      <c r="Q146" s="70"/>
      <c r="R146" s="70"/>
      <c r="S146" s="70"/>
      <c r="T146" s="71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6" t="s">
        <v>132</v>
      </c>
      <c r="AU146" s="16" t="s">
        <v>87</v>
      </c>
    </row>
    <row r="147" spans="1:65" s="2" customFormat="1" ht="19.2">
      <c r="A147" s="33"/>
      <c r="B147" s="34"/>
      <c r="C147" s="35"/>
      <c r="D147" s="200" t="s">
        <v>133</v>
      </c>
      <c r="E147" s="35"/>
      <c r="F147" s="205" t="s">
        <v>486</v>
      </c>
      <c r="G147" s="35"/>
      <c r="H147" s="35"/>
      <c r="I147" s="202"/>
      <c r="J147" s="35"/>
      <c r="K147" s="35"/>
      <c r="L147" s="38"/>
      <c r="M147" s="203"/>
      <c r="N147" s="204"/>
      <c r="O147" s="70"/>
      <c r="P147" s="70"/>
      <c r="Q147" s="70"/>
      <c r="R147" s="70"/>
      <c r="S147" s="70"/>
      <c r="T147" s="71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6" t="s">
        <v>133</v>
      </c>
      <c r="AU147" s="16" t="s">
        <v>87</v>
      </c>
    </row>
    <row r="148" spans="1:65" s="2" customFormat="1" ht="16.5" customHeight="1">
      <c r="A148" s="33"/>
      <c r="B148" s="34"/>
      <c r="C148" s="232" t="s">
        <v>154</v>
      </c>
      <c r="D148" s="232" t="s">
        <v>315</v>
      </c>
      <c r="E148" s="233" t="s">
        <v>487</v>
      </c>
      <c r="F148" s="234" t="s">
        <v>488</v>
      </c>
      <c r="G148" s="235" t="s">
        <v>281</v>
      </c>
      <c r="H148" s="236">
        <v>24.3</v>
      </c>
      <c r="I148" s="237"/>
      <c r="J148" s="238">
        <f>ROUND(I148*H148,2)</f>
        <v>0</v>
      </c>
      <c r="K148" s="239"/>
      <c r="L148" s="240"/>
      <c r="M148" s="241" t="s">
        <v>1</v>
      </c>
      <c r="N148" s="242" t="s">
        <v>42</v>
      </c>
      <c r="O148" s="70"/>
      <c r="P148" s="196">
        <f>O148*H148</f>
        <v>0</v>
      </c>
      <c r="Q148" s="196">
        <v>1</v>
      </c>
      <c r="R148" s="196">
        <f>Q148*H148</f>
        <v>24.3</v>
      </c>
      <c r="S148" s="196">
        <v>0</v>
      </c>
      <c r="T148" s="197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98" t="s">
        <v>166</v>
      </c>
      <c r="AT148" s="198" t="s">
        <v>315</v>
      </c>
      <c r="AU148" s="198" t="s">
        <v>87</v>
      </c>
      <c r="AY148" s="16" t="s">
        <v>123</v>
      </c>
      <c r="BE148" s="199">
        <f>IF(N148="základní",J148,0)</f>
        <v>0</v>
      </c>
      <c r="BF148" s="199">
        <f>IF(N148="snížená",J148,0)</f>
        <v>0</v>
      </c>
      <c r="BG148" s="199">
        <f>IF(N148="zákl. přenesená",J148,0)</f>
        <v>0</v>
      </c>
      <c r="BH148" s="199">
        <f>IF(N148="sníž. přenesená",J148,0)</f>
        <v>0</v>
      </c>
      <c r="BI148" s="199">
        <f>IF(N148="nulová",J148,0)</f>
        <v>0</v>
      </c>
      <c r="BJ148" s="16" t="s">
        <v>85</v>
      </c>
      <c r="BK148" s="199">
        <f>ROUND(I148*H148,2)</f>
        <v>0</v>
      </c>
      <c r="BL148" s="16" t="s">
        <v>145</v>
      </c>
      <c r="BM148" s="198" t="s">
        <v>489</v>
      </c>
    </row>
    <row r="149" spans="1:65" s="2" customFormat="1" ht="10.199999999999999">
      <c r="A149" s="33"/>
      <c r="B149" s="34"/>
      <c r="C149" s="35"/>
      <c r="D149" s="200" t="s">
        <v>132</v>
      </c>
      <c r="E149" s="35"/>
      <c r="F149" s="201" t="s">
        <v>488</v>
      </c>
      <c r="G149" s="35"/>
      <c r="H149" s="35"/>
      <c r="I149" s="202"/>
      <c r="J149" s="35"/>
      <c r="K149" s="35"/>
      <c r="L149" s="38"/>
      <c r="M149" s="203"/>
      <c r="N149" s="204"/>
      <c r="O149" s="70"/>
      <c r="P149" s="70"/>
      <c r="Q149" s="70"/>
      <c r="R149" s="70"/>
      <c r="S149" s="70"/>
      <c r="T149" s="71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T149" s="16" t="s">
        <v>132</v>
      </c>
      <c r="AU149" s="16" t="s">
        <v>87</v>
      </c>
    </row>
    <row r="150" spans="1:65" s="13" customFormat="1" ht="10.199999999999999">
      <c r="B150" s="210"/>
      <c r="C150" s="211"/>
      <c r="D150" s="200" t="s">
        <v>222</v>
      </c>
      <c r="E150" s="211"/>
      <c r="F150" s="213" t="s">
        <v>490</v>
      </c>
      <c r="G150" s="211"/>
      <c r="H150" s="214">
        <v>24.3</v>
      </c>
      <c r="I150" s="215"/>
      <c r="J150" s="211"/>
      <c r="K150" s="211"/>
      <c r="L150" s="216"/>
      <c r="M150" s="217"/>
      <c r="N150" s="218"/>
      <c r="O150" s="218"/>
      <c r="P150" s="218"/>
      <c r="Q150" s="218"/>
      <c r="R150" s="218"/>
      <c r="S150" s="218"/>
      <c r="T150" s="219"/>
      <c r="AT150" s="220" t="s">
        <v>222</v>
      </c>
      <c r="AU150" s="220" t="s">
        <v>87</v>
      </c>
      <c r="AV150" s="13" t="s">
        <v>87</v>
      </c>
      <c r="AW150" s="13" t="s">
        <v>4</v>
      </c>
      <c r="AX150" s="13" t="s">
        <v>85</v>
      </c>
      <c r="AY150" s="220" t="s">
        <v>123</v>
      </c>
    </row>
    <row r="151" spans="1:65" s="12" customFormat="1" ht="22.8" customHeight="1">
      <c r="B151" s="170"/>
      <c r="C151" s="171"/>
      <c r="D151" s="172" t="s">
        <v>76</v>
      </c>
      <c r="E151" s="184" t="s">
        <v>87</v>
      </c>
      <c r="F151" s="184" t="s">
        <v>253</v>
      </c>
      <c r="G151" s="171"/>
      <c r="H151" s="171"/>
      <c r="I151" s="174"/>
      <c r="J151" s="185">
        <f>BK151</f>
        <v>0</v>
      </c>
      <c r="K151" s="171"/>
      <c r="L151" s="176"/>
      <c r="M151" s="177"/>
      <c r="N151" s="178"/>
      <c r="O151" s="178"/>
      <c r="P151" s="179">
        <f>SUM(P152:P168)</f>
        <v>0</v>
      </c>
      <c r="Q151" s="178"/>
      <c r="R151" s="179">
        <f>SUM(R152:R168)</f>
        <v>20.196003869999998</v>
      </c>
      <c r="S151" s="178"/>
      <c r="T151" s="180">
        <f>SUM(T152:T168)</f>
        <v>0</v>
      </c>
      <c r="AR151" s="181" t="s">
        <v>85</v>
      </c>
      <c r="AT151" s="182" t="s">
        <v>76</v>
      </c>
      <c r="AU151" s="182" t="s">
        <v>85</v>
      </c>
      <c r="AY151" s="181" t="s">
        <v>123</v>
      </c>
      <c r="BK151" s="183">
        <f>SUM(BK152:BK168)</f>
        <v>0</v>
      </c>
    </row>
    <row r="152" spans="1:65" s="2" customFormat="1" ht="21.75" customHeight="1">
      <c r="A152" s="33"/>
      <c r="B152" s="34"/>
      <c r="C152" s="186" t="s">
        <v>159</v>
      </c>
      <c r="D152" s="186" t="s">
        <v>126</v>
      </c>
      <c r="E152" s="187" t="s">
        <v>254</v>
      </c>
      <c r="F152" s="188" t="s">
        <v>255</v>
      </c>
      <c r="G152" s="189" t="s">
        <v>213</v>
      </c>
      <c r="H152" s="190">
        <v>8.9700000000000006</v>
      </c>
      <c r="I152" s="191"/>
      <c r="J152" s="192">
        <f>ROUND(I152*H152,2)</f>
        <v>0</v>
      </c>
      <c r="K152" s="193"/>
      <c r="L152" s="38"/>
      <c r="M152" s="194" t="s">
        <v>1</v>
      </c>
      <c r="N152" s="195" t="s">
        <v>42</v>
      </c>
      <c r="O152" s="70"/>
      <c r="P152" s="196">
        <f>O152*H152</f>
        <v>0</v>
      </c>
      <c r="Q152" s="196">
        <v>1.98</v>
      </c>
      <c r="R152" s="196">
        <f>Q152*H152</f>
        <v>17.7606</v>
      </c>
      <c r="S152" s="196">
        <v>0</v>
      </c>
      <c r="T152" s="197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98" t="s">
        <v>145</v>
      </c>
      <c r="AT152" s="198" t="s">
        <v>126</v>
      </c>
      <c r="AU152" s="198" t="s">
        <v>87</v>
      </c>
      <c r="AY152" s="16" t="s">
        <v>123</v>
      </c>
      <c r="BE152" s="199">
        <f>IF(N152="základní",J152,0)</f>
        <v>0</v>
      </c>
      <c r="BF152" s="199">
        <f>IF(N152="snížená",J152,0)</f>
        <v>0</v>
      </c>
      <c r="BG152" s="199">
        <f>IF(N152="zákl. přenesená",J152,0)</f>
        <v>0</v>
      </c>
      <c r="BH152" s="199">
        <f>IF(N152="sníž. přenesená",J152,0)</f>
        <v>0</v>
      </c>
      <c r="BI152" s="199">
        <f>IF(N152="nulová",J152,0)</f>
        <v>0</v>
      </c>
      <c r="BJ152" s="16" t="s">
        <v>85</v>
      </c>
      <c r="BK152" s="199">
        <f>ROUND(I152*H152,2)</f>
        <v>0</v>
      </c>
      <c r="BL152" s="16" t="s">
        <v>145</v>
      </c>
      <c r="BM152" s="198" t="s">
        <v>256</v>
      </c>
    </row>
    <row r="153" spans="1:65" s="2" customFormat="1" ht="19.2">
      <c r="A153" s="33"/>
      <c r="B153" s="34"/>
      <c r="C153" s="35"/>
      <c r="D153" s="200" t="s">
        <v>132</v>
      </c>
      <c r="E153" s="35"/>
      <c r="F153" s="201" t="s">
        <v>257</v>
      </c>
      <c r="G153" s="35"/>
      <c r="H153" s="35"/>
      <c r="I153" s="202"/>
      <c r="J153" s="35"/>
      <c r="K153" s="35"/>
      <c r="L153" s="38"/>
      <c r="M153" s="203"/>
      <c r="N153" s="204"/>
      <c r="O153" s="70"/>
      <c r="P153" s="70"/>
      <c r="Q153" s="70"/>
      <c r="R153" s="70"/>
      <c r="S153" s="70"/>
      <c r="T153" s="71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T153" s="16" t="s">
        <v>132</v>
      </c>
      <c r="AU153" s="16" t="s">
        <v>87</v>
      </c>
    </row>
    <row r="154" spans="1:65" s="2" customFormat="1" ht="19.2">
      <c r="A154" s="33"/>
      <c r="B154" s="34"/>
      <c r="C154" s="35"/>
      <c r="D154" s="200" t="s">
        <v>133</v>
      </c>
      <c r="E154" s="35"/>
      <c r="F154" s="205" t="s">
        <v>258</v>
      </c>
      <c r="G154" s="35"/>
      <c r="H154" s="35"/>
      <c r="I154" s="202"/>
      <c r="J154" s="35"/>
      <c r="K154" s="35"/>
      <c r="L154" s="38"/>
      <c r="M154" s="203"/>
      <c r="N154" s="204"/>
      <c r="O154" s="70"/>
      <c r="P154" s="70"/>
      <c r="Q154" s="70"/>
      <c r="R154" s="70"/>
      <c r="S154" s="70"/>
      <c r="T154" s="71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6" t="s">
        <v>133</v>
      </c>
      <c r="AU154" s="16" t="s">
        <v>87</v>
      </c>
    </row>
    <row r="155" spans="1:65" s="13" customFormat="1" ht="10.199999999999999">
      <c r="B155" s="210"/>
      <c r="C155" s="211"/>
      <c r="D155" s="200" t="s">
        <v>222</v>
      </c>
      <c r="E155" s="212" t="s">
        <v>1</v>
      </c>
      <c r="F155" s="213" t="s">
        <v>491</v>
      </c>
      <c r="G155" s="211"/>
      <c r="H155" s="214">
        <v>8.9700000000000006</v>
      </c>
      <c r="I155" s="215"/>
      <c r="J155" s="211"/>
      <c r="K155" s="211"/>
      <c r="L155" s="216"/>
      <c r="M155" s="217"/>
      <c r="N155" s="218"/>
      <c r="O155" s="218"/>
      <c r="P155" s="218"/>
      <c r="Q155" s="218"/>
      <c r="R155" s="218"/>
      <c r="S155" s="218"/>
      <c r="T155" s="219"/>
      <c r="AT155" s="220" t="s">
        <v>222</v>
      </c>
      <c r="AU155" s="220" t="s">
        <v>87</v>
      </c>
      <c r="AV155" s="13" t="s">
        <v>87</v>
      </c>
      <c r="AW155" s="13" t="s">
        <v>34</v>
      </c>
      <c r="AX155" s="13" t="s">
        <v>85</v>
      </c>
      <c r="AY155" s="220" t="s">
        <v>123</v>
      </c>
    </row>
    <row r="156" spans="1:65" s="2" customFormat="1" ht="21.75" customHeight="1">
      <c r="A156" s="33"/>
      <c r="B156" s="34"/>
      <c r="C156" s="186" t="s">
        <v>166</v>
      </c>
      <c r="D156" s="186" t="s">
        <v>126</v>
      </c>
      <c r="E156" s="187" t="s">
        <v>260</v>
      </c>
      <c r="F156" s="188" t="s">
        <v>261</v>
      </c>
      <c r="G156" s="189" t="s">
        <v>213</v>
      </c>
      <c r="H156" s="190">
        <v>0.99</v>
      </c>
      <c r="I156" s="191"/>
      <c r="J156" s="192">
        <f>ROUND(I156*H156,2)</f>
        <v>0</v>
      </c>
      <c r="K156" s="193"/>
      <c r="L156" s="38"/>
      <c r="M156" s="194" t="s">
        <v>1</v>
      </c>
      <c r="N156" s="195" t="s">
        <v>42</v>
      </c>
      <c r="O156" s="70"/>
      <c r="P156" s="196">
        <f>O156*H156</f>
        <v>0</v>
      </c>
      <c r="Q156" s="196">
        <v>2.45329</v>
      </c>
      <c r="R156" s="196">
        <f>Q156*H156</f>
        <v>2.4287570999999999</v>
      </c>
      <c r="S156" s="196">
        <v>0</v>
      </c>
      <c r="T156" s="197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98" t="s">
        <v>145</v>
      </c>
      <c r="AT156" s="198" t="s">
        <v>126</v>
      </c>
      <c r="AU156" s="198" t="s">
        <v>87</v>
      </c>
      <c r="AY156" s="16" t="s">
        <v>123</v>
      </c>
      <c r="BE156" s="199">
        <f>IF(N156="základní",J156,0)</f>
        <v>0</v>
      </c>
      <c r="BF156" s="199">
        <f>IF(N156="snížená",J156,0)</f>
        <v>0</v>
      </c>
      <c r="BG156" s="199">
        <f>IF(N156="zákl. přenesená",J156,0)</f>
        <v>0</v>
      </c>
      <c r="BH156" s="199">
        <f>IF(N156="sníž. přenesená",J156,0)</f>
        <v>0</v>
      </c>
      <c r="BI156" s="199">
        <f>IF(N156="nulová",J156,0)</f>
        <v>0</v>
      </c>
      <c r="BJ156" s="16" t="s">
        <v>85</v>
      </c>
      <c r="BK156" s="199">
        <f>ROUND(I156*H156,2)</f>
        <v>0</v>
      </c>
      <c r="BL156" s="16" t="s">
        <v>145</v>
      </c>
      <c r="BM156" s="198" t="s">
        <v>262</v>
      </c>
    </row>
    <row r="157" spans="1:65" s="2" customFormat="1" ht="19.2">
      <c r="A157" s="33"/>
      <c r="B157" s="34"/>
      <c r="C157" s="35"/>
      <c r="D157" s="200" t="s">
        <v>132</v>
      </c>
      <c r="E157" s="35"/>
      <c r="F157" s="201" t="s">
        <v>263</v>
      </c>
      <c r="G157" s="35"/>
      <c r="H157" s="35"/>
      <c r="I157" s="202"/>
      <c r="J157" s="35"/>
      <c r="K157" s="35"/>
      <c r="L157" s="38"/>
      <c r="M157" s="203"/>
      <c r="N157" s="204"/>
      <c r="O157" s="70"/>
      <c r="P157" s="70"/>
      <c r="Q157" s="70"/>
      <c r="R157" s="70"/>
      <c r="S157" s="70"/>
      <c r="T157" s="71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6" t="s">
        <v>132</v>
      </c>
      <c r="AU157" s="16" t="s">
        <v>87</v>
      </c>
    </row>
    <row r="158" spans="1:65" s="2" customFormat="1" ht="19.2">
      <c r="A158" s="33"/>
      <c r="B158" s="34"/>
      <c r="C158" s="35"/>
      <c r="D158" s="200" t="s">
        <v>133</v>
      </c>
      <c r="E158" s="35"/>
      <c r="F158" s="205" t="s">
        <v>258</v>
      </c>
      <c r="G158" s="35"/>
      <c r="H158" s="35"/>
      <c r="I158" s="202"/>
      <c r="J158" s="35"/>
      <c r="K158" s="35"/>
      <c r="L158" s="38"/>
      <c r="M158" s="203"/>
      <c r="N158" s="204"/>
      <c r="O158" s="70"/>
      <c r="P158" s="70"/>
      <c r="Q158" s="70"/>
      <c r="R158" s="70"/>
      <c r="S158" s="70"/>
      <c r="T158" s="71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T158" s="16" t="s">
        <v>133</v>
      </c>
      <c r="AU158" s="16" t="s">
        <v>87</v>
      </c>
    </row>
    <row r="159" spans="1:65" s="13" customFormat="1" ht="10.199999999999999">
      <c r="B159" s="210"/>
      <c r="C159" s="211"/>
      <c r="D159" s="200" t="s">
        <v>222</v>
      </c>
      <c r="E159" s="212" t="s">
        <v>1</v>
      </c>
      <c r="F159" s="213" t="s">
        <v>492</v>
      </c>
      <c r="G159" s="211"/>
      <c r="H159" s="214">
        <v>0.99</v>
      </c>
      <c r="I159" s="215"/>
      <c r="J159" s="211"/>
      <c r="K159" s="211"/>
      <c r="L159" s="216"/>
      <c r="M159" s="217"/>
      <c r="N159" s="218"/>
      <c r="O159" s="218"/>
      <c r="P159" s="218"/>
      <c r="Q159" s="218"/>
      <c r="R159" s="218"/>
      <c r="S159" s="218"/>
      <c r="T159" s="219"/>
      <c r="AT159" s="220" t="s">
        <v>222</v>
      </c>
      <c r="AU159" s="220" t="s">
        <v>87</v>
      </c>
      <c r="AV159" s="13" t="s">
        <v>87</v>
      </c>
      <c r="AW159" s="13" t="s">
        <v>34</v>
      </c>
      <c r="AX159" s="13" t="s">
        <v>77</v>
      </c>
      <c r="AY159" s="220" t="s">
        <v>123</v>
      </c>
    </row>
    <row r="160" spans="1:65" s="14" customFormat="1" ht="10.199999999999999">
      <c r="B160" s="221"/>
      <c r="C160" s="222"/>
      <c r="D160" s="200" t="s">
        <v>222</v>
      </c>
      <c r="E160" s="223" t="s">
        <v>1</v>
      </c>
      <c r="F160" s="224" t="s">
        <v>226</v>
      </c>
      <c r="G160" s="222"/>
      <c r="H160" s="225">
        <v>0.99</v>
      </c>
      <c r="I160" s="226"/>
      <c r="J160" s="222"/>
      <c r="K160" s="222"/>
      <c r="L160" s="227"/>
      <c r="M160" s="228"/>
      <c r="N160" s="229"/>
      <c r="O160" s="229"/>
      <c r="P160" s="229"/>
      <c r="Q160" s="229"/>
      <c r="R160" s="229"/>
      <c r="S160" s="229"/>
      <c r="T160" s="230"/>
      <c r="AT160" s="231" t="s">
        <v>222</v>
      </c>
      <c r="AU160" s="231" t="s">
        <v>87</v>
      </c>
      <c r="AV160" s="14" t="s">
        <v>145</v>
      </c>
      <c r="AW160" s="14" t="s">
        <v>34</v>
      </c>
      <c r="AX160" s="14" t="s">
        <v>85</v>
      </c>
      <c r="AY160" s="231" t="s">
        <v>123</v>
      </c>
    </row>
    <row r="161" spans="1:65" s="2" customFormat="1" ht="16.5" customHeight="1">
      <c r="A161" s="33"/>
      <c r="B161" s="34"/>
      <c r="C161" s="186" t="s">
        <v>174</v>
      </c>
      <c r="D161" s="186" t="s">
        <v>126</v>
      </c>
      <c r="E161" s="187" t="s">
        <v>267</v>
      </c>
      <c r="F161" s="188" t="s">
        <v>268</v>
      </c>
      <c r="G161" s="189" t="s">
        <v>203</v>
      </c>
      <c r="H161" s="190">
        <v>2.6909999999999998</v>
      </c>
      <c r="I161" s="191"/>
      <c r="J161" s="192">
        <f>ROUND(I161*H161,2)</f>
        <v>0</v>
      </c>
      <c r="K161" s="193"/>
      <c r="L161" s="38"/>
      <c r="M161" s="194" t="s">
        <v>1</v>
      </c>
      <c r="N161" s="195" t="s">
        <v>42</v>
      </c>
      <c r="O161" s="70"/>
      <c r="P161" s="196">
        <f>O161*H161</f>
        <v>0</v>
      </c>
      <c r="Q161" s="196">
        <v>2.47E-3</v>
      </c>
      <c r="R161" s="196">
        <f>Q161*H161</f>
        <v>6.6467699999999998E-3</v>
      </c>
      <c r="S161" s="196">
        <v>0</v>
      </c>
      <c r="T161" s="197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98" t="s">
        <v>145</v>
      </c>
      <c r="AT161" s="198" t="s">
        <v>126</v>
      </c>
      <c r="AU161" s="198" t="s">
        <v>87</v>
      </c>
      <c r="AY161" s="16" t="s">
        <v>123</v>
      </c>
      <c r="BE161" s="199">
        <f>IF(N161="základní",J161,0)</f>
        <v>0</v>
      </c>
      <c r="BF161" s="199">
        <f>IF(N161="snížená",J161,0)</f>
        <v>0</v>
      </c>
      <c r="BG161" s="199">
        <f>IF(N161="zákl. přenesená",J161,0)</f>
        <v>0</v>
      </c>
      <c r="BH161" s="199">
        <f>IF(N161="sníž. přenesená",J161,0)</f>
        <v>0</v>
      </c>
      <c r="BI161" s="199">
        <f>IF(N161="nulová",J161,0)</f>
        <v>0</v>
      </c>
      <c r="BJ161" s="16" t="s">
        <v>85</v>
      </c>
      <c r="BK161" s="199">
        <f>ROUND(I161*H161,2)</f>
        <v>0</v>
      </c>
      <c r="BL161" s="16" t="s">
        <v>145</v>
      </c>
      <c r="BM161" s="198" t="s">
        <v>269</v>
      </c>
    </row>
    <row r="162" spans="1:65" s="2" customFormat="1" ht="10.199999999999999">
      <c r="A162" s="33"/>
      <c r="B162" s="34"/>
      <c r="C162" s="35"/>
      <c r="D162" s="200" t="s">
        <v>132</v>
      </c>
      <c r="E162" s="35"/>
      <c r="F162" s="201" t="s">
        <v>270</v>
      </c>
      <c r="G162" s="35"/>
      <c r="H162" s="35"/>
      <c r="I162" s="202"/>
      <c r="J162" s="35"/>
      <c r="K162" s="35"/>
      <c r="L162" s="38"/>
      <c r="M162" s="203"/>
      <c r="N162" s="204"/>
      <c r="O162" s="70"/>
      <c r="P162" s="70"/>
      <c r="Q162" s="70"/>
      <c r="R162" s="70"/>
      <c r="S162" s="70"/>
      <c r="T162" s="71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6" t="s">
        <v>132</v>
      </c>
      <c r="AU162" s="16" t="s">
        <v>87</v>
      </c>
    </row>
    <row r="163" spans="1:65" s="2" customFormat="1" ht="19.2">
      <c r="A163" s="33"/>
      <c r="B163" s="34"/>
      <c r="C163" s="35"/>
      <c r="D163" s="200" t="s">
        <v>133</v>
      </c>
      <c r="E163" s="35"/>
      <c r="F163" s="205" t="s">
        <v>258</v>
      </c>
      <c r="G163" s="35"/>
      <c r="H163" s="35"/>
      <c r="I163" s="202"/>
      <c r="J163" s="35"/>
      <c r="K163" s="35"/>
      <c r="L163" s="38"/>
      <c r="M163" s="203"/>
      <c r="N163" s="204"/>
      <c r="O163" s="70"/>
      <c r="P163" s="70"/>
      <c r="Q163" s="70"/>
      <c r="R163" s="70"/>
      <c r="S163" s="70"/>
      <c r="T163" s="71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T163" s="16" t="s">
        <v>133</v>
      </c>
      <c r="AU163" s="16" t="s">
        <v>87</v>
      </c>
    </row>
    <row r="164" spans="1:65" s="13" customFormat="1" ht="10.199999999999999">
      <c r="B164" s="210"/>
      <c r="C164" s="211"/>
      <c r="D164" s="200" t="s">
        <v>222</v>
      </c>
      <c r="E164" s="212" t="s">
        <v>1</v>
      </c>
      <c r="F164" s="213" t="s">
        <v>493</v>
      </c>
      <c r="G164" s="211"/>
      <c r="H164" s="214">
        <v>2.6909999999999998</v>
      </c>
      <c r="I164" s="215"/>
      <c r="J164" s="211"/>
      <c r="K164" s="211"/>
      <c r="L164" s="216"/>
      <c r="M164" s="217"/>
      <c r="N164" s="218"/>
      <c r="O164" s="218"/>
      <c r="P164" s="218"/>
      <c r="Q164" s="218"/>
      <c r="R164" s="218"/>
      <c r="S164" s="218"/>
      <c r="T164" s="219"/>
      <c r="AT164" s="220" t="s">
        <v>222</v>
      </c>
      <c r="AU164" s="220" t="s">
        <v>87</v>
      </c>
      <c r="AV164" s="13" t="s">
        <v>87</v>
      </c>
      <c r="AW164" s="13" t="s">
        <v>34</v>
      </c>
      <c r="AX164" s="13" t="s">
        <v>77</v>
      </c>
      <c r="AY164" s="220" t="s">
        <v>123</v>
      </c>
    </row>
    <row r="165" spans="1:65" s="14" customFormat="1" ht="10.199999999999999">
      <c r="B165" s="221"/>
      <c r="C165" s="222"/>
      <c r="D165" s="200" t="s">
        <v>222</v>
      </c>
      <c r="E165" s="223" t="s">
        <v>1</v>
      </c>
      <c r="F165" s="224" t="s">
        <v>226</v>
      </c>
      <c r="G165" s="222"/>
      <c r="H165" s="225">
        <v>2.6909999999999998</v>
      </c>
      <c r="I165" s="226"/>
      <c r="J165" s="222"/>
      <c r="K165" s="222"/>
      <c r="L165" s="227"/>
      <c r="M165" s="228"/>
      <c r="N165" s="229"/>
      <c r="O165" s="229"/>
      <c r="P165" s="229"/>
      <c r="Q165" s="229"/>
      <c r="R165" s="229"/>
      <c r="S165" s="229"/>
      <c r="T165" s="230"/>
      <c r="AT165" s="231" t="s">
        <v>222</v>
      </c>
      <c r="AU165" s="231" t="s">
        <v>87</v>
      </c>
      <c r="AV165" s="14" t="s">
        <v>145</v>
      </c>
      <c r="AW165" s="14" t="s">
        <v>34</v>
      </c>
      <c r="AX165" s="14" t="s">
        <v>85</v>
      </c>
      <c r="AY165" s="231" t="s">
        <v>123</v>
      </c>
    </row>
    <row r="166" spans="1:65" s="2" customFormat="1" ht="16.5" customHeight="1">
      <c r="A166" s="33"/>
      <c r="B166" s="34"/>
      <c r="C166" s="186" t="s">
        <v>181</v>
      </c>
      <c r="D166" s="186" t="s">
        <v>126</v>
      </c>
      <c r="E166" s="187" t="s">
        <v>274</v>
      </c>
      <c r="F166" s="188" t="s">
        <v>275</v>
      </c>
      <c r="G166" s="189" t="s">
        <v>203</v>
      </c>
      <c r="H166" s="190">
        <v>2.6909999999999998</v>
      </c>
      <c r="I166" s="191"/>
      <c r="J166" s="192">
        <f>ROUND(I166*H166,2)</f>
        <v>0</v>
      </c>
      <c r="K166" s="193"/>
      <c r="L166" s="38"/>
      <c r="M166" s="194" t="s">
        <v>1</v>
      </c>
      <c r="N166" s="195" t="s">
        <v>42</v>
      </c>
      <c r="O166" s="70"/>
      <c r="P166" s="196">
        <f>O166*H166</f>
        <v>0</v>
      </c>
      <c r="Q166" s="196">
        <v>0</v>
      </c>
      <c r="R166" s="196">
        <f>Q166*H166</f>
        <v>0</v>
      </c>
      <c r="S166" s="196">
        <v>0</v>
      </c>
      <c r="T166" s="197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98" t="s">
        <v>145</v>
      </c>
      <c r="AT166" s="198" t="s">
        <v>126</v>
      </c>
      <c r="AU166" s="198" t="s">
        <v>87</v>
      </c>
      <c r="AY166" s="16" t="s">
        <v>123</v>
      </c>
      <c r="BE166" s="199">
        <f>IF(N166="základní",J166,0)</f>
        <v>0</v>
      </c>
      <c r="BF166" s="199">
        <f>IF(N166="snížená",J166,0)</f>
        <v>0</v>
      </c>
      <c r="BG166" s="199">
        <f>IF(N166="zákl. přenesená",J166,0)</f>
        <v>0</v>
      </c>
      <c r="BH166" s="199">
        <f>IF(N166="sníž. přenesená",J166,0)</f>
        <v>0</v>
      </c>
      <c r="BI166" s="199">
        <f>IF(N166="nulová",J166,0)</f>
        <v>0</v>
      </c>
      <c r="BJ166" s="16" t="s">
        <v>85</v>
      </c>
      <c r="BK166" s="199">
        <f>ROUND(I166*H166,2)</f>
        <v>0</v>
      </c>
      <c r="BL166" s="16" t="s">
        <v>145</v>
      </c>
      <c r="BM166" s="198" t="s">
        <v>276</v>
      </c>
    </row>
    <row r="167" spans="1:65" s="2" customFormat="1" ht="10.199999999999999">
      <c r="A167" s="33"/>
      <c r="B167" s="34"/>
      <c r="C167" s="35"/>
      <c r="D167" s="200" t="s">
        <v>132</v>
      </c>
      <c r="E167" s="35"/>
      <c r="F167" s="201" t="s">
        <v>277</v>
      </c>
      <c r="G167" s="35"/>
      <c r="H167" s="35"/>
      <c r="I167" s="202"/>
      <c r="J167" s="35"/>
      <c r="K167" s="35"/>
      <c r="L167" s="38"/>
      <c r="M167" s="203"/>
      <c r="N167" s="204"/>
      <c r="O167" s="70"/>
      <c r="P167" s="70"/>
      <c r="Q167" s="70"/>
      <c r="R167" s="70"/>
      <c r="S167" s="70"/>
      <c r="T167" s="71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T167" s="16" t="s">
        <v>132</v>
      </c>
      <c r="AU167" s="16" t="s">
        <v>87</v>
      </c>
    </row>
    <row r="168" spans="1:65" s="2" customFormat="1" ht="19.2">
      <c r="A168" s="33"/>
      <c r="B168" s="34"/>
      <c r="C168" s="35"/>
      <c r="D168" s="200" t="s">
        <v>133</v>
      </c>
      <c r="E168" s="35"/>
      <c r="F168" s="205" t="s">
        <v>258</v>
      </c>
      <c r="G168" s="35"/>
      <c r="H168" s="35"/>
      <c r="I168" s="202"/>
      <c r="J168" s="35"/>
      <c r="K168" s="35"/>
      <c r="L168" s="38"/>
      <c r="M168" s="203"/>
      <c r="N168" s="204"/>
      <c r="O168" s="70"/>
      <c r="P168" s="70"/>
      <c r="Q168" s="70"/>
      <c r="R168" s="70"/>
      <c r="S168" s="70"/>
      <c r="T168" s="71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T168" s="16" t="s">
        <v>133</v>
      </c>
      <c r="AU168" s="16" t="s">
        <v>87</v>
      </c>
    </row>
    <row r="169" spans="1:65" s="12" customFormat="1" ht="22.8" customHeight="1">
      <c r="B169" s="170"/>
      <c r="C169" s="171"/>
      <c r="D169" s="172" t="s">
        <v>76</v>
      </c>
      <c r="E169" s="184" t="s">
        <v>421</v>
      </c>
      <c r="F169" s="184" t="s">
        <v>422</v>
      </c>
      <c r="G169" s="171"/>
      <c r="H169" s="171"/>
      <c r="I169" s="174"/>
      <c r="J169" s="185">
        <f>BK169</f>
        <v>0</v>
      </c>
      <c r="K169" s="171"/>
      <c r="L169" s="176"/>
      <c r="M169" s="177"/>
      <c r="N169" s="178"/>
      <c r="O169" s="178"/>
      <c r="P169" s="179">
        <f>SUM(P170:P179)</f>
        <v>0</v>
      </c>
      <c r="Q169" s="178"/>
      <c r="R169" s="179">
        <f>SUM(R170:R179)</f>
        <v>0</v>
      </c>
      <c r="S169" s="178"/>
      <c r="T169" s="180">
        <f>SUM(T170:T179)</f>
        <v>0</v>
      </c>
      <c r="AR169" s="181" t="s">
        <v>85</v>
      </c>
      <c r="AT169" s="182" t="s">
        <v>76</v>
      </c>
      <c r="AU169" s="182" t="s">
        <v>85</v>
      </c>
      <c r="AY169" s="181" t="s">
        <v>123</v>
      </c>
      <c r="BK169" s="183">
        <f>SUM(BK170:BK179)</f>
        <v>0</v>
      </c>
    </row>
    <row r="170" spans="1:65" s="2" customFormat="1" ht="44.25" customHeight="1">
      <c r="A170" s="33"/>
      <c r="B170" s="34"/>
      <c r="C170" s="186" t="s">
        <v>266</v>
      </c>
      <c r="D170" s="186" t="s">
        <v>126</v>
      </c>
      <c r="E170" s="187" t="s">
        <v>444</v>
      </c>
      <c r="F170" s="188" t="s">
        <v>445</v>
      </c>
      <c r="G170" s="189" t="s">
        <v>281</v>
      </c>
      <c r="H170" s="190">
        <v>37.003999999999998</v>
      </c>
      <c r="I170" s="191"/>
      <c r="J170" s="192">
        <f>ROUND(I170*H170,2)</f>
        <v>0</v>
      </c>
      <c r="K170" s="193"/>
      <c r="L170" s="38"/>
      <c r="M170" s="194" t="s">
        <v>1</v>
      </c>
      <c r="N170" s="195" t="s">
        <v>42</v>
      </c>
      <c r="O170" s="70"/>
      <c r="P170" s="196">
        <f>O170*H170</f>
        <v>0</v>
      </c>
      <c r="Q170" s="196">
        <v>0</v>
      </c>
      <c r="R170" s="196">
        <f>Q170*H170</f>
        <v>0</v>
      </c>
      <c r="S170" s="196">
        <v>0</v>
      </c>
      <c r="T170" s="197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98" t="s">
        <v>145</v>
      </c>
      <c r="AT170" s="198" t="s">
        <v>126</v>
      </c>
      <c r="AU170" s="198" t="s">
        <v>87</v>
      </c>
      <c r="AY170" s="16" t="s">
        <v>123</v>
      </c>
      <c r="BE170" s="199">
        <f>IF(N170="základní",J170,0)</f>
        <v>0</v>
      </c>
      <c r="BF170" s="199">
        <f>IF(N170="snížená",J170,0)</f>
        <v>0</v>
      </c>
      <c r="BG170" s="199">
        <f>IF(N170="zákl. přenesená",J170,0)</f>
        <v>0</v>
      </c>
      <c r="BH170" s="199">
        <f>IF(N170="sníž. přenesená",J170,0)</f>
        <v>0</v>
      </c>
      <c r="BI170" s="199">
        <f>IF(N170="nulová",J170,0)</f>
        <v>0</v>
      </c>
      <c r="BJ170" s="16" t="s">
        <v>85</v>
      </c>
      <c r="BK170" s="199">
        <f>ROUND(I170*H170,2)</f>
        <v>0</v>
      </c>
      <c r="BL170" s="16" t="s">
        <v>145</v>
      </c>
      <c r="BM170" s="198" t="s">
        <v>446</v>
      </c>
    </row>
    <row r="171" spans="1:65" s="2" customFormat="1" ht="28.8">
      <c r="A171" s="33"/>
      <c r="B171" s="34"/>
      <c r="C171" s="35"/>
      <c r="D171" s="200" t="s">
        <v>132</v>
      </c>
      <c r="E171" s="35"/>
      <c r="F171" s="201" t="s">
        <v>445</v>
      </c>
      <c r="G171" s="35"/>
      <c r="H171" s="35"/>
      <c r="I171" s="202"/>
      <c r="J171" s="35"/>
      <c r="K171" s="35"/>
      <c r="L171" s="38"/>
      <c r="M171" s="203"/>
      <c r="N171" s="204"/>
      <c r="O171" s="70"/>
      <c r="P171" s="70"/>
      <c r="Q171" s="70"/>
      <c r="R171" s="70"/>
      <c r="S171" s="70"/>
      <c r="T171" s="71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T171" s="16" t="s">
        <v>132</v>
      </c>
      <c r="AU171" s="16" t="s">
        <v>87</v>
      </c>
    </row>
    <row r="172" spans="1:65" s="2" customFormat="1" ht="21.75" customHeight="1">
      <c r="A172" s="33"/>
      <c r="B172" s="34"/>
      <c r="C172" s="186" t="s">
        <v>273</v>
      </c>
      <c r="D172" s="186" t="s">
        <v>126</v>
      </c>
      <c r="E172" s="187" t="s">
        <v>449</v>
      </c>
      <c r="F172" s="188" t="s">
        <v>450</v>
      </c>
      <c r="G172" s="189" t="s">
        <v>281</v>
      </c>
      <c r="H172" s="190">
        <v>37.003999999999998</v>
      </c>
      <c r="I172" s="191"/>
      <c r="J172" s="192">
        <f>ROUND(I172*H172,2)</f>
        <v>0</v>
      </c>
      <c r="K172" s="193"/>
      <c r="L172" s="38"/>
      <c r="M172" s="194" t="s">
        <v>1</v>
      </c>
      <c r="N172" s="195" t="s">
        <v>42</v>
      </c>
      <c r="O172" s="70"/>
      <c r="P172" s="196">
        <f>O172*H172</f>
        <v>0</v>
      </c>
      <c r="Q172" s="196">
        <v>0</v>
      </c>
      <c r="R172" s="196">
        <f>Q172*H172</f>
        <v>0</v>
      </c>
      <c r="S172" s="196">
        <v>0</v>
      </c>
      <c r="T172" s="197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98" t="s">
        <v>145</v>
      </c>
      <c r="AT172" s="198" t="s">
        <v>126</v>
      </c>
      <c r="AU172" s="198" t="s">
        <v>87</v>
      </c>
      <c r="AY172" s="16" t="s">
        <v>123</v>
      </c>
      <c r="BE172" s="199">
        <f>IF(N172="základní",J172,0)</f>
        <v>0</v>
      </c>
      <c r="BF172" s="199">
        <f>IF(N172="snížená",J172,0)</f>
        <v>0</v>
      </c>
      <c r="BG172" s="199">
        <f>IF(N172="zákl. přenesená",J172,0)</f>
        <v>0</v>
      </c>
      <c r="BH172" s="199">
        <f>IF(N172="sníž. přenesená",J172,0)</f>
        <v>0</v>
      </c>
      <c r="BI172" s="199">
        <f>IF(N172="nulová",J172,0)</f>
        <v>0</v>
      </c>
      <c r="BJ172" s="16" t="s">
        <v>85</v>
      </c>
      <c r="BK172" s="199">
        <f>ROUND(I172*H172,2)</f>
        <v>0</v>
      </c>
      <c r="BL172" s="16" t="s">
        <v>145</v>
      </c>
      <c r="BM172" s="198" t="s">
        <v>451</v>
      </c>
    </row>
    <row r="173" spans="1:65" s="2" customFormat="1" ht="28.8">
      <c r="A173" s="33"/>
      <c r="B173" s="34"/>
      <c r="C173" s="35"/>
      <c r="D173" s="200" t="s">
        <v>132</v>
      </c>
      <c r="E173" s="35"/>
      <c r="F173" s="201" t="s">
        <v>452</v>
      </c>
      <c r="G173" s="35"/>
      <c r="H173" s="35"/>
      <c r="I173" s="202"/>
      <c r="J173" s="35"/>
      <c r="K173" s="35"/>
      <c r="L173" s="38"/>
      <c r="M173" s="203"/>
      <c r="N173" s="204"/>
      <c r="O173" s="70"/>
      <c r="P173" s="70"/>
      <c r="Q173" s="70"/>
      <c r="R173" s="70"/>
      <c r="S173" s="70"/>
      <c r="T173" s="71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T173" s="16" t="s">
        <v>132</v>
      </c>
      <c r="AU173" s="16" t="s">
        <v>87</v>
      </c>
    </row>
    <row r="174" spans="1:65" s="2" customFormat="1" ht="19.2">
      <c r="A174" s="33"/>
      <c r="B174" s="34"/>
      <c r="C174" s="35"/>
      <c r="D174" s="200" t="s">
        <v>133</v>
      </c>
      <c r="E174" s="35"/>
      <c r="F174" s="205" t="s">
        <v>453</v>
      </c>
      <c r="G174" s="35"/>
      <c r="H174" s="35"/>
      <c r="I174" s="202"/>
      <c r="J174" s="35"/>
      <c r="K174" s="35"/>
      <c r="L174" s="38"/>
      <c r="M174" s="203"/>
      <c r="N174" s="204"/>
      <c r="O174" s="70"/>
      <c r="P174" s="70"/>
      <c r="Q174" s="70"/>
      <c r="R174" s="70"/>
      <c r="S174" s="70"/>
      <c r="T174" s="71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T174" s="16" t="s">
        <v>133</v>
      </c>
      <c r="AU174" s="16" t="s">
        <v>87</v>
      </c>
    </row>
    <row r="175" spans="1:65" s="2" customFormat="1" ht="21.75" customHeight="1">
      <c r="A175" s="33"/>
      <c r="B175" s="34"/>
      <c r="C175" s="186" t="s">
        <v>278</v>
      </c>
      <c r="D175" s="186" t="s">
        <v>126</v>
      </c>
      <c r="E175" s="187" t="s">
        <v>456</v>
      </c>
      <c r="F175" s="188" t="s">
        <v>457</v>
      </c>
      <c r="G175" s="189" t="s">
        <v>281</v>
      </c>
      <c r="H175" s="190">
        <v>259.02800000000002</v>
      </c>
      <c r="I175" s="191"/>
      <c r="J175" s="192">
        <f>ROUND(I175*H175,2)</f>
        <v>0</v>
      </c>
      <c r="K175" s="193"/>
      <c r="L175" s="38"/>
      <c r="M175" s="194" t="s">
        <v>1</v>
      </c>
      <c r="N175" s="195" t="s">
        <v>42</v>
      </c>
      <c r="O175" s="70"/>
      <c r="P175" s="196">
        <f>O175*H175</f>
        <v>0</v>
      </c>
      <c r="Q175" s="196">
        <v>0</v>
      </c>
      <c r="R175" s="196">
        <f>Q175*H175</f>
        <v>0</v>
      </c>
      <c r="S175" s="196">
        <v>0</v>
      </c>
      <c r="T175" s="197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98" t="s">
        <v>145</v>
      </c>
      <c r="AT175" s="198" t="s">
        <v>126</v>
      </c>
      <c r="AU175" s="198" t="s">
        <v>87</v>
      </c>
      <c r="AY175" s="16" t="s">
        <v>123</v>
      </c>
      <c r="BE175" s="199">
        <f>IF(N175="základní",J175,0)</f>
        <v>0</v>
      </c>
      <c r="BF175" s="199">
        <f>IF(N175="snížená",J175,0)</f>
        <v>0</v>
      </c>
      <c r="BG175" s="199">
        <f>IF(N175="zákl. přenesená",J175,0)</f>
        <v>0</v>
      </c>
      <c r="BH175" s="199">
        <f>IF(N175="sníž. přenesená",J175,0)</f>
        <v>0</v>
      </c>
      <c r="BI175" s="199">
        <f>IF(N175="nulová",J175,0)</f>
        <v>0</v>
      </c>
      <c r="BJ175" s="16" t="s">
        <v>85</v>
      </c>
      <c r="BK175" s="199">
        <f>ROUND(I175*H175,2)</f>
        <v>0</v>
      </c>
      <c r="BL175" s="16" t="s">
        <v>145</v>
      </c>
      <c r="BM175" s="198" t="s">
        <v>458</v>
      </c>
    </row>
    <row r="176" spans="1:65" s="2" customFormat="1" ht="38.4">
      <c r="A176" s="33"/>
      <c r="B176" s="34"/>
      <c r="C176" s="35"/>
      <c r="D176" s="200" t="s">
        <v>132</v>
      </c>
      <c r="E176" s="35"/>
      <c r="F176" s="201" t="s">
        <v>459</v>
      </c>
      <c r="G176" s="35"/>
      <c r="H176" s="35"/>
      <c r="I176" s="202"/>
      <c r="J176" s="35"/>
      <c r="K176" s="35"/>
      <c r="L176" s="38"/>
      <c r="M176" s="203"/>
      <c r="N176" s="204"/>
      <c r="O176" s="70"/>
      <c r="P176" s="70"/>
      <c r="Q176" s="70"/>
      <c r="R176" s="70"/>
      <c r="S176" s="70"/>
      <c r="T176" s="71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T176" s="16" t="s">
        <v>132</v>
      </c>
      <c r="AU176" s="16" t="s">
        <v>87</v>
      </c>
    </row>
    <row r="177" spans="1:65" s="13" customFormat="1" ht="10.199999999999999">
      <c r="B177" s="210"/>
      <c r="C177" s="211"/>
      <c r="D177" s="200" t="s">
        <v>222</v>
      </c>
      <c r="E177" s="211"/>
      <c r="F177" s="213" t="s">
        <v>494</v>
      </c>
      <c r="G177" s="211"/>
      <c r="H177" s="214">
        <v>259.02800000000002</v>
      </c>
      <c r="I177" s="215"/>
      <c r="J177" s="211"/>
      <c r="K177" s="211"/>
      <c r="L177" s="216"/>
      <c r="M177" s="217"/>
      <c r="N177" s="218"/>
      <c r="O177" s="218"/>
      <c r="P177" s="218"/>
      <c r="Q177" s="218"/>
      <c r="R177" s="218"/>
      <c r="S177" s="218"/>
      <c r="T177" s="219"/>
      <c r="AT177" s="220" t="s">
        <v>222</v>
      </c>
      <c r="AU177" s="220" t="s">
        <v>87</v>
      </c>
      <c r="AV177" s="13" t="s">
        <v>87</v>
      </c>
      <c r="AW177" s="13" t="s">
        <v>4</v>
      </c>
      <c r="AX177" s="13" t="s">
        <v>85</v>
      </c>
      <c r="AY177" s="220" t="s">
        <v>123</v>
      </c>
    </row>
    <row r="178" spans="1:65" s="2" customFormat="1" ht="21.75" customHeight="1">
      <c r="A178" s="33"/>
      <c r="B178" s="34"/>
      <c r="C178" s="186" t="s">
        <v>287</v>
      </c>
      <c r="D178" s="186" t="s">
        <v>126</v>
      </c>
      <c r="E178" s="187" t="s">
        <v>462</v>
      </c>
      <c r="F178" s="188" t="s">
        <v>463</v>
      </c>
      <c r="G178" s="189" t="s">
        <v>281</v>
      </c>
      <c r="H178" s="190">
        <v>37.003999999999998</v>
      </c>
      <c r="I178" s="191"/>
      <c r="J178" s="192">
        <f>ROUND(I178*H178,2)</f>
        <v>0</v>
      </c>
      <c r="K178" s="193"/>
      <c r="L178" s="38"/>
      <c r="M178" s="194" t="s">
        <v>1</v>
      </c>
      <c r="N178" s="195" t="s">
        <v>42</v>
      </c>
      <c r="O178" s="70"/>
      <c r="P178" s="196">
        <f>O178*H178</f>
        <v>0</v>
      </c>
      <c r="Q178" s="196">
        <v>0</v>
      </c>
      <c r="R178" s="196">
        <f>Q178*H178</f>
        <v>0</v>
      </c>
      <c r="S178" s="196">
        <v>0</v>
      </c>
      <c r="T178" s="197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98" t="s">
        <v>145</v>
      </c>
      <c r="AT178" s="198" t="s">
        <v>126</v>
      </c>
      <c r="AU178" s="198" t="s">
        <v>87</v>
      </c>
      <c r="AY178" s="16" t="s">
        <v>123</v>
      </c>
      <c r="BE178" s="199">
        <f>IF(N178="základní",J178,0)</f>
        <v>0</v>
      </c>
      <c r="BF178" s="199">
        <f>IF(N178="snížená",J178,0)</f>
        <v>0</v>
      </c>
      <c r="BG178" s="199">
        <f>IF(N178="zákl. přenesená",J178,0)</f>
        <v>0</v>
      </c>
      <c r="BH178" s="199">
        <f>IF(N178="sníž. přenesená",J178,0)</f>
        <v>0</v>
      </c>
      <c r="BI178" s="199">
        <f>IF(N178="nulová",J178,0)</f>
        <v>0</v>
      </c>
      <c r="BJ178" s="16" t="s">
        <v>85</v>
      </c>
      <c r="BK178" s="199">
        <f>ROUND(I178*H178,2)</f>
        <v>0</v>
      </c>
      <c r="BL178" s="16" t="s">
        <v>145</v>
      </c>
      <c r="BM178" s="198" t="s">
        <v>464</v>
      </c>
    </row>
    <row r="179" spans="1:65" s="2" customFormat="1" ht="38.4">
      <c r="A179" s="33"/>
      <c r="B179" s="34"/>
      <c r="C179" s="35"/>
      <c r="D179" s="200" t="s">
        <v>132</v>
      </c>
      <c r="E179" s="35"/>
      <c r="F179" s="201" t="s">
        <v>465</v>
      </c>
      <c r="G179" s="35"/>
      <c r="H179" s="35"/>
      <c r="I179" s="202"/>
      <c r="J179" s="35"/>
      <c r="K179" s="35"/>
      <c r="L179" s="38"/>
      <c r="M179" s="203"/>
      <c r="N179" s="204"/>
      <c r="O179" s="70"/>
      <c r="P179" s="70"/>
      <c r="Q179" s="70"/>
      <c r="R179" s="70"/>
      <c r="S179" s="70"/>
      <c r="T179" s="71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T179" s="16" t="s">
        <v>132</v>
      </c>
      <c r="AU179" s="16" t="s">
        <v>87</v>
      </c>
    </row>
    <row r="180" spans="1:65" s="12" customFormat="1" ht="22.8" customHeight="1">
      <c r="B180" s="170"/>
      <c r="C180" s="171"/>
      <c r="D180" s="172" t="s">
        <v>76</v>
      </c>
      <c r="E180" s="184" t="s">
        <v>466</v>
      </c>
      <c r="F180" s="184" t="s">
        <v>467</v>
      </c>
      <c r="G180" s="171"/>
      <c r="H180" s="171"/>
      <c r="I180" s="174"/>
      <c r="J180" s="185">
        <f>BK180</f>
        <v>0</v>
      </c>
      <c r="K180" s="171"/>
      <c r="L180" s="176"/>
      <c r="M180" s="177"/>
      <c r="N180" s="178"/>
      <c r="O180" s="178"/>
      <c r="P180" s="179">
        <f>SUM(P181:P182)</f>
        <v>0</v>
      </c>
      <c r="Q180" s="178"/>
      <c r="R180" s="179">
        <f>SUM(R181:R182)</f>
        <v>0</v>
      </c>
      <c r="S180" s="178"/>
      <c r="T180" s="180">
        <f>SUM(T181:T182)</f>
        <v>0</v>
      </c>
      <c r="AR180" s="181" t="s">
        <v>85</v>
      </c>
      <c r="AT180" s="182" t="s">
        <v>76</v>
      </c>
      <c r="AU180" s="182" t="s">
        <v>85</v>
      </c>
      <c r="AY180" s="181" t="s">
        <v>123</v>
      </c>
      <c r="BK180" s="183">
        <f>SUM(BK181:BK182)</f>
        <v>0</v>
      </c>
    </row>
    <row r="181" spans="1:65" s="2" customFormat="1" ht="16.5" customHeight="1">
      <c r="A181" s="33"/>
      <c r="B181" s="34"/>
      <c r="C181" s="186" t="s">
        <v>8</v>
      </c>
      <c r="D181" s="186" t="s">
        <v>126</v>
      </c>
      <c r="E181" s="187" t="s">
        <v>469</v>
      </c>
      <c r="F181" s="188" t="s">
        <v>470</v>
      </c>
      <c r="G181" s="189" t="s">
        <v>281</v>
      </c>
      <c r="H181" s="190">
        <v>49.383000000000003</v>
      </c>
      <c r="I181" s="191"/>
      <c r="J181" s="192">
        <f>ROUND(I181*H181,2)</f>
        <v>0</v>
      </c>
      <c r="K181" s="193"/>
      <c r="L181" s="38"/>
      <c r="M181" s="194" t="s">
        <v>1</v>
      </c>
      <c r="N181" s="195" t="s">
        <v>42</v>
      </c>
      <c r="O181" s="70"/>
      <c r="P181" s="196">
        <f>O181*H181</f>
        <v>0</v>
      </c>
      <c r="Q181" s="196">
        <v>0</v>
      </c>
      <c r="R181" s="196">
        <f>Q181*H181</f>
        <v>0</v>
      </c>
      <c r="S181" s="196">
        <v>0</v>
      </c>
      <c r="T181" s="197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98" t="s">
        <v>145</v>
      </c>
      <c r="AT181" s="198" t="s">
        <v>126</v>
      </c>
      <c r="AU181" s="198" t="s">
        <v>87</v>
      </c>
      <c r="AY181" s="16" t="s">
        <v>123</v>
      </c>
      <c r="BE181" s="199">
        <f>IF(N181="základní",J181,0)</f>
        <v>0</v>
      </c>
      <c r="BF181" s="199">
        <f>IF(N181="snížená",J181,0)</f>
        <v>0</v>
      </c>
      <c r="BG181" s="199">
        <f>IF(N181="zákl. přenesená",J181,0)</f>
        <v>0</v>
      </c>
      <c r="BH181" s="199">
        <f>IF(N181="sníž. přenesená",J181,0)</f>
        <v>0</v>
      </c>
      <c r="BI181" s="199">
        <f>IF(N181="nulová",J181,0)</f>
        <v>0</v>
      </c>
      <c r="BJ181" s="16" t="s">
        <v>85</v>
      </c>
      <c r="BK181" s="199">
        <f>ROUND(I181*H181,2)</f>
        <v>0</v>
      </c>
      <c r="BL181" s="16" t="s">
        <v>145</v>
      </c>
      <c r="BM181" s="198" t="s">
        <v>471</v>
      </c>
    </row>
    <row r="182" spans="1:65" s="2" customFormat="1" ht="19.2">
      <c r="A182" s="33"/>
      <c r="B182" s="34"/>
      <c r="C182" s="35"/>
      <c r="D182" s="200" t="s">
        <v>132</v>
      </c>
      <c r="E182" s="35"/>
      <c r="F182" s="201" t="s">
        <v>472</v>
      </c>
      <c r="G182" s="35"/>
      <c r="H182" s="35"/>
      <c r="I182" s="202"/>
      <c r="J182" s="35"/>
      <c r="K182" s="35"/>
      <c r="L182" s="38"/>
      <c r="M182" s="203"/>
      <c r="N182" s="204"/>
      <c r="O182" s="70"/>
      <c r="P182" s="70"/>
      <c r="Q182" s="70"/>
      <c r="R182" s="70"/>
      <c r="S182" s="70"/>
      <c r="T182" s="71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T182" s="16" t="s">
        <v>132</v>
      </c>
      <c r="AU182" s="16" t="s">
        <v>87</v>
      </c>
    </row>
    <row r="183" spans="1:65" s="12" customFormat="1" ht="25.95" customHeight="1">
      <c r="B183" s="170"/>
      <c r="C183" s="171"/>
      <c r="D183" s="172" t="s">
        <v>76</v>
      </c>
      <c r="E183" s="173" t="s">
        <v>495</v>
      </c>
      <c r="F183" s="173" t="s">
        <v>496</v>
      </c>
      <c r="G183" s="171"/>
      <c r="H183" s="171"/>
      <c r="I183" s="174"/>
      <c r="J183" s="175">
        <f>BK183</f>
        <v>0</v>
      </c>
      <c r="K183" s="171"/>
      <c r="L183" s="176"/>
      <c r="M183" s="177"/>
      <c r="N183" s="178"/>
      <c r="O183" s="178"/>
      <c r="P183" s="179">
        <f>P184+P211</f>
        <v>0</v>
      </c>
      <c r="Q183" s="178"/>
      <c r="R183" s="179">
        <f>R184+R211</f>
        <v>6.8162839999999987</v>
      </c>
      <c r="S183" s="178"/>
      <c r="T183" s="180">
        <f>T184+T211</f>
        <v>0</v>
      </c>
      <c r="AR183" s="181" t="s">
        <v>87</v>
      </c>
      <c r="AT183" s="182" t="s">
        <v>76</v>
      </c>
      <c r="AU183" s="182" t="s">
        <v>77</v>
      </c>
      <c r="AY183" s="181" t="s">
        <v>123</v>
      </c>
      <c r="BK183" s="183">
        <f>BK184+BK211</f>
        <v>0</v>
      </c>
    </row>
    <row r="184" spans="1:65" s="12" customFormat="1" ht="22.8" customHeight="1">
      <c r="B184" s="170"/>
      <c r="C184" s="171"/>
      <c r="D184" s="172" t="s">
        <v>76</v>
      </c>
      <c r="E184" s="184" t="s">
        <v>497</v>
      </c>
      <c r="F184" s="184" t="s">
        <v>498</v>
      </c>
      <c r="G184" s="171"/>
      <c r="H184" s="171"/>
      <c r="I184" s="174"/>
      <c r="J184" s="185">
        <f>BK184</f>
        <v>0</v>
      </c>
      <c r="K184" s="171"/>
      <c r="L184" s="176"/>
      <c r="M184" s="177"/>
      <c r="N184" s="178"/>
      <c r="O184" s="178"/>
      <c r="P184" s="179">
        <f>SUM(P185:P210)</f>
        <v>0</v>
      </c>
      <c r="Q184" s="178"/>
      <c r="R184" s="179">
        <f>SUM(R185:R210)</f>
        <v>6.6268139999999987</v>
      </c>
      <c r="S184" s="178"/>
      <c r="T184" s="180">
        <f>SUM(T185:T210)</f>
        <v>0</v>
      </c>
      <c r="AR184" s="181" t="s">
        <v>87</v>
      </c>
      <c r="AT184" s="182" t="s">
        <v>76</v>
      </c>
      <c r="AU184" s="182" t="s">
        <v>85</v>
      </c>
      <c r="AY184" s="181" t="s">
        <v>123</v>
      </c>
      <c r="BK184" s="183">
        <f>SUM(BK185:BK210)</f>
        <v>0</v>
      </c>
    </row>
    <row r="185" spans="1:65" s="2" customFormat="1" ht="21.75" customHeight="1">
      <c r="A185" s="33"/>
      <c r="B185" s="34"/>
      <c r="C185" s="186" t="s">
        <v>301</v>
      </c>
      <c r="D185" s="186" t="s">
        <v>126</v>
      </c>
      <c r="E185" s="187" t="s">
        <v>499</v>
      </c>
      <c r="F185" s="188" t="s">
        <v>500</v>
      </c>
      <c r="G185" s="189" t="s">
        <v>304</v>
      </c>
      <c r="H185" s="190">
        <v>165</v>
      </c>
      <c r="I185" s="191"/>
      <c r="J185" s="192">
        <f>ROUND(I185*H185,2)</f>
        <v>0</v>
      </c>
      <c r="K185" s="193"/>
      <c r="L185" s="38"/>
      <c r="M185" s="194" t="s">
        <v>1</v>
      </c>
      <c r="N185" s="195" t="s">
        <v>42</v>
      </c>
      <c r="O185" s="70"/>
      <c r="P185" s="196">
        <f>O185*H185</f>
        <v>0</v>
      </c>
      <c r="Q185" s="196">
        <v>0</v>
      </c>
      <c r="R185" s="196">
        <f>Q185*H185</f>
        <v>0</v>
      </c>
      <c r="S185" s="196">
        <v>0</v>
      </c>
      <c r="T185" s="197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98" t="s">
        <v>301</v>
      </c>
      <c r="AT185" s="198" t="s">
        <v>126</v>
      </c>
      <c r="AU185" s="198" t="s">
        <v>87</v>
      </c>
      <c r="AY185" s="16" t="s">
        <v>123</v>
      </c>
      <c r="BE185" s="199">
        <f>IF(N185="základní",J185,0)</f>
        <v>0</v>
      </c>
      <c r="BF185" s="199">
        <f>IF(N185="snížená",J185,0)</f>
        <v>0</v>
      </c>
      <c r="BG185" s="199">
        <f>IF(N185="zákl. přenesená",J185,0)</f>
        <v>0</v>
      </c>
      <c r="BH185" s="199">
        <f>IF(N185="sníž. přenesená",J185,0)</f>
        <v>0</v>
      </c>
      <c r="BI185" s="199">
        <f>IF(N185="nulová",J185,0)</f>
        <v>0</v>
      </c>
      <c r="BJ185" s="16" t="s">
        <v>85</v>
      </c>
      <c r="BK185" s="199">
        <f>ROUND(I185*H185,2)</f>
        <v>0</v>
      </c>
      <c r="BL185" s="16" t="s">
        <v>301</v>
      </c>
      <c r="BM185" s="198" t="s">
        <v>501</v>
      </c>
    </row>
    <row r="186" spans="1:65" s="2" customFormat="1" ht="10.199999999999999">
      <c r="A186" s="33"/>
      <c r="B186" s="34"/>
      <c r="C186" s="35"/>
      <c r="D186" s="200" t="s">
        <v>132</v>
      </c>
      <c r="E186" s="35"/>
      <c r="F186" s="201" t="s">
        <v>500</v>
      </c>
      <c r="G186" s="35"/>
      <c r="H186" s="35"/>
      <c r="I186" s="202"/>
      <c r="J186" s="35"/>
      <c r="K186" s="35"/>
      <c r="L186" s="38"/>
      <c r="M186" s="203"/>
      <c r="N186" s="204"/>
      <c r="O186" s="70"/>
      <c r="P186" s="70"/>
      <c r="Q186" s="70"/>
      <c r="R186" s="70"/>
      <c r="S186" s="70"/>
      <c r="T186" s="71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T186" s="16" t="s">
        <v>132</v>
      </c>
      <c r="AU186" s="16" t="s">
        <v>87</v>
      </c>
    </row>
    <row r="187" spans="1:65" s="2" customFormat="1" ht="19.2">
      <c r="A187" s="33"/>
      <c r="B187" s="34"/>
      <c r="C187" s="35"/>
      <c r="D187" s="200" t="s">
        <v>133</v>
      </c>
      <c r="E187" s="35"/>
      <c r="F187" s="205" t="s">
        <v>502</v>
      </c>
      <c r="G187" s="35"/>
      <c r="H187" s="35"/>
      <c r="I187" s="202"/>
      <c r="J187" s="35"/>
      <c r="K187" s="35"/>
      <c r="L187" s="38"/>
      <c r="M187" s="203"/>
      <c r="N187" s="204"/>
      <c r="O187" s="70"/>
      <c r="P187" s="70"/>
      <c r="Q187" s="70"/>
      <c r="R187" s="70"/>
      <c r="S187" s="70"/>
      <c r="T187" s="71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T187" s="16" t="s">
        <v>133</v>
      </c>
      <c r="AU187" s="16" t="s">
        <v>87</v>
      </c>
    </row>
    <row r="188" spans="1:65" s="13" customFormat="1" ht="10.199999999999999">
      <c r="B188" s="210"/>
      <c r="C188" s="211"/>
      <c r="D188" s="200" t="s">
        <v>222</v>
      </c>
      <c r="E188" s="212" t="s">
        <v>1</v>
      </c>
      <c r="F188" s="213" t="s">
        <v>503</v>
      </c>
      <c r="G188" s="211"/>
      <c r="H188" s="214">
        <v>33</v>
      </c>
      <c r="I188" s="215"/>
      <c r="J188" s="211"/>
      <c r="K188" s="211"/>
      <c r="L188" s="216"/>
      <c r="M188" s="217"/>
      <c r="N188" s="218"/>
      <c r="O188" s="218"/>
      <c r="P188" s="218"/>
      <c r="Q188" s="218"/>
      <c r="R188" s="218"/>
      <c r="S188" s="218"/>
      <c r="T188" s="219"/>
      <c r="AT188" s="220" t="s">
        <v>222</v>
      </c>
      <c r="AU188" s="220" t="s">
        <v>87</v>
      </c>
      <c r="AV188" s="13" t="s">
        <v>87</v>
      </c>
      <c r="AW188" s="13" t="s">
        <v>34</v>
      </c>
      <c r="AX188" s="13" t="s">
        <v>85</v>
      </c>
      <c r="AY188" s="220" t="s">
        <v>123</v>
      </c>
    </row>
    <row r="189" spans="1:65" s="13" customFormat="1" ht="10.199999999999999">
      <c r="B189" s="210"/>
      <c r="C189" s="211"/>
      <c r="D189" s="200" t="s">
        <v>222</v>
      </c>
      <c r="E189" s="211"/>
      <c r="F189" s="213" t="s">
        <v>504</v>
      </c>
      <c r="G189" s="211"/>
      <c r="H189" s="214">
        <v>165</v>
      </c>
      <c r="I189" s="215"/>
      <c r="J189" s="211"/>
      <c r="K189" s="211"/>
      <c r="L189" s="216"/>
      <c r="M189" s="217"/>
      <c r="N189" s="218"/>
      <c r="O189" s="218"/>
      <c r="P189" s="218"/>
      <c r="Q189" s="218"/>
      <c r="R189" s="218"/>
      <c r="S189" s="218"/>
      <c r="T189" s="219"/>
      <c r="AT189" s="220" t="s">
        <v>222</v>
      </c>
      <c r="AU189" s="220" t="s">
        <v>87</v>
      </c>
      <c r="AV189" s="13" t="s">
        <v>87</v>
      </c>
      <c r="AW189" s="13" t="s">
        <v>4</v>
      </c>
      <c r="AX189" s="13" t="s">
        <v>85</v>
      </c>
      <c r="AY189" s="220" t="s">
        <v>123</v>
      </c>
    </row>
    <row r="190" spans="1:65" s="2" customFormat="1" ht="21.75" customHeight="1">
      <c r="A190" s="33"/>
      <c r="B190" s="34"/>
      <c r="C190" s="232" t="s">
        <v>309</v>
      </c>
      <c r="D190" s="232" t="s">
        <v>315</v>
      </c>
      <c r="E190" s="233" t="s">
        <v>505</v>
      </c>
      <c r="F190" s="234" t="s">
        <v>506</v>
      </c>
      <c r="G190" s="235" t="s">
        <v>304</v>
      </c>
      <c r="H190" s="236">
        <v>165</v>
      </c>
      <c r="I190" s="237"/>
      <c r="J190" s="238">
        <f>ROUND(I190*H190,2)</f>
        <v>0</v>
      </c>
      <c r="K190" s="239"/>
      <c r="L190" s="240"/>
      <c r="M190" s="241" t="s">
        <v>1</v>
      </c>
      <c r="N190" s="242" t="s">
        <v>42</v>
      </c>
      <c r="O190" s="70"/>
      <c r="P190" s="196">
        <f>O190*H190</f>
        <v>0</v>
      </c>
      <c r="Q190" s="196">
        <v>1.9000000000000001E-4</v>
      </c>
      <c r="R190" s="196">
        <f>Q190*H190</f>
        <v>3.1350000000000003E-2</v>
      </c>
      <c r="S190" s="196">
        <v>0</v>
      </c>
      <c r="T190" s="197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98" t="s">
        <v>384</v>
      </c>
      <c r="AT190" s="198" t="s">
        <v>315</v>
      </c>
      <c r="AU190" s="198" t="s">
        <v>87</v>
      </c>
      <c r="AY190" s="16" t="s">
        <v>123</v>
      </c>
      <c r="BE190" s="199">
        <f>IF(N190="základní",J190,0)</f>
        <v>0</v>
      </c>
      <c r="BF190" s="199">
        <f>IF(N190="snížená",J190,0)</f>
        <v>0</v>
      </c>
      <c r="BG190" s="199">
        <f>IF(N190="zákl. přenesená",J190,0)</f>
        <v>0</v>
      </c>
      <c r="BH190" s="199">
        <f>IF(N190="sníž. přenesená",J190,0)</f>
        <v>0</v>
      </c>
      <c r="BI190" s="199">
        <f>IF(N190="nulová",J190,0)</f>
        <v>0</v>
      </c>
      <c r="BJ190" s="16" t="s">
        <v>85</v>
      </c>
      <c r="BK190" s="199">
        <f>ROUND(I190*H190,2)</f>
        <v>0</v>
      </c>
      <c r="BL190" s="16" t="s">
        <v>301</v>
      </c>
      <c r="BM190" s="198" t="s">
        <v>507</v>
      </c>
    </row>
    <row r="191" spans="1:65" s="2" customFormat="1" ht="19.2">
      <c r="A191" s="33"/>
      <c r="B191" s="34"/>
      <c r="C191" s="35"/>
      <c r="D191" s="200" t="s">
        <v>132</v>
      </c>
      <c r="E191" s="35"/>
      <c r="F191" s="201" t="s">
        <v>506</v>
      </c>
      <c r="G191" s="35"/>
      <c r="H191" s="35"/>
      <c r="I191" s="202"/>
      <c r="J191" s="35"/>
      <c r="K191" s="35"/>
      <c r="L191" s="38"/>
      <c r="M191" s="203"/>
      <c r="N191" s="204"/>
      <c r="O191" s="70"/>
      <c r="P191" s="70"/>
      <c r="Q191" s="70"/>
      <c r="R191" s="70"/>
      <c r="S191" s="70"/>
      <c r="T191" s="71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T191" s="16" t="s">
        <v>132</v>
      </c>
      <c r="AU191" s="16" t="s">
        <v>87</v>
      </c>
    </row>
    <row r="192" spans="1:65" s="2" customFormat="1" ht="16.5" customHeight="1">
      <c r="A192" s="33"/>
      <c r="B192" s="34"/>
      <c r="C192" s="186" t="s">
        <v>314</v>
      </c>
      <c r="D192" s="186" t="s">
        <v>126</v>
      </c>
      <c r="E192" s="187" t="s">
        <v>508</v>
      </c>
      <c r="F192" s="188" t="s">
        <v>509</v>
      </c>
      <c r="G192" s="189" t="s">
        <v>304</v>
      </c>
      <c r="H192" s="190">
        <v>88</v>
      </c>
      <c r="I192" s="191"/>
      <c r="J192" s="192">
        <f>ROUND(I192*H192,2)</f>
        <v>0</v>
      </c>
      <c r="K192" s="193"/>
      <c r="L192" s="38"/>
      <c r="M192" s="194" t="s">
        <v>1</v>
      </c>
      <c r="N192" s="195" t="s">
        <v>42</v>
      </c>
      <c r="O192" s="70"/>
      <c r="P192" s="196">
        <f>O192*H192</f>
        <v>0</v>
      </c>
      <c r="Q192" s="196">
        <v>0</v>
      </c>
      <c r="R192" s="196">
        <f>Q192*H192</f>
        <v>0</v>
      </c>
      <c r="S192" s="196">
        <v>0</v>
      </c>
      <c r="T192" s="197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98" t="s">
        <v>301</v>
      </c>
      <c r="AT192" s="198" t="s">
        <v>126</v>
      </c>
      <c r="AU192" s="198" t="s">
        <v>87</v>
      </c>
      <c r="AY192" s="16" t="s">
        <v>123</v>
      </c>
      <c r="BE192" s="199">
        <f>IF(N192="základní",J192,0)</f>
        <v>0</v>
      </c>
      <c r="BF192" s="199">
        <f>IF(N192="snížená",J192,0)</f>
        <v>0</v>
      </c>
      <c r="BG192" s="199">
        <f>IF(N192="zákl. přenesená",J192,0)</f>
        <v>0</v>
      </c>
      <c r="BH192" s="199">
        <f>IF(N192="sníž. přenesená",J192,0)</f>
        <v>0</v>
      </c>
      <c r="BI192" s="199">
        <f>IF(N192="nulová",J192,0)</f>
        <v>0</v>
      </c>
      <c r="BJ192" s="16" t="s">
        <v>85</v>
      </c>
      <c r="BK192" s="199">
        <f>ROUND(I192*H192,2)</f>
        <v>0</v>
      </c>
      <c r="BL192" s="16" t="s">
        <v>301</v>
      </c>
      <c r="BM192" s="198" t="s">
        <v>510</v>
      </c>
    </row>
    <row r="193" spans="1:65" s="2" customFormat="1" ht="10.199999999999999">
      <c r="A193" s="33"/>
      <c r="B193" s="34"/>
      <c r="C193" s="35"/>
      <c r="D193" s="200" t="s">
        <v>132</v>
      </c>
      <c r="E193" s="35"/>
      <c r="F193" s="201" t="s">
        <v>511</v>
      </c>
      <c r="G193" s="35"/>
      <c r="H193" s="35"/>
      <c r="I193" s="202"/>
      <c r="J193" s="35"/>
      <c r="K193" s="35"/>
      <c r="L193" s="38"/>
      <c r="M193" s="203"/>
      <c r="N193" s="204"/>
      <c r="O193" s="70"/>
      <c r="P193" s="70"/>
      <c r="Q193" s="70"/>
      <c r="R193" s="70"/>
      <c r="S193" s="70"/>
      <c r="T193" s="71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T193" s="16" t="s">
        <v>132</v>
      </c>
      <c r="AU193" s="16" t="s">
        <v>87</v>
      </c>
    </row>
    <row r="194" spans="1:65" s="2" customFormat="1" ht="19.2">
      <c r="A194" s="33"/>
      <c r="B194" s="34"/>
      <c r="C194" s="35"/>
      <c r="D194" s="200" t="s">
        <v>133</v>
      </c>
      <c r="E194" s="35"/>
      <c r="F194" s="205" t="s">
        <v>512</v>
      </c>
      <c r="G194" s="35"/>
      <c r="H194" s="35"/>
      <c r="I194" s="202"/>
      <c r="J194" s="35"/>
      <c r="K194" s="35"/>
      <c r="L194" s="38"/>
      <c r="M194" s="203"/>
      <c r="N194" s="204"/>
      <c r="O194" s="70"/>
      <c r="P194" s="70"/>
      <c r="Q194" s="70"/>
      <c r="R194" s="70"/>
      <c r="S194" s="70"/>
      <c r="T194" s="71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T194" s="16" t="s">
        <v>133</v>
      </c>
      <c r="AU194" s="16" t="s">
        <v>87</v>
      </c>
    </row>
    <row r="195" spans="1:65" s="2" customFormat="1" ht="21.75" customHeight="1">
      <c r="A195" s="33"/>
      <c r="B195" s="34"/>
      <c r="C195" s="232" t="s">
        <v>320</v>
      </c>
      <c r="D195" s="232" t="s">
        <v>315</v>
      </c>
      <c r="E195" s="233" t="s">
        <v>513</v>
      </c>
      <c r="F195" s="234" t="s">
        <v>514</v>
      </c>
      <c r="G195" s="235" t="s">
        <v>304</v>
      </c>
      <c r="H195" s="236">
        <v>88</v>
      </c>
      <c r="I195" s="237"/>
      <c r="J195" s="238">
        <f>ROUND(I195*H195,2)</f>
        <v>0</v>
      </c>
      <c r="K195" s="239"/>
      <c r="L195" s="240"/>
      <c r="M195" s="241" t="s">
        <v>1</v>
      </c>
      <c r="N195" s="242" t="s">
        <v>42</v>
      </c>
      <c r="O195" s="70"/>
      <c r="P195" s="196">
        <f>O195*H195</f>
        <v>0</v>
      </c>
      <c r="Q195" s="196">
        <v>1.788E-2</v>
      </c>
      <c r="R195" s="196">
        <f>Q195*H195</f>
        <v>1.5734399999999999</v>
      </c>
      <c r="S195" s="196">
        <v>0</v>
      </c>
      <c r="T195" s="197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198" t="s">
        <v>384</v>
      </c>
      <c r="AT195" s="198" t="s">
        <v>315</v>
      </c>
      <c r="AU195" s="198" t="s">
        <v>87</v>
      </c>
      <c r="AY195" s="16" t="s">
        <v>123</v>
      </c>
      <c r="BE195" s="199">
        <f>IF(N195="základní",J195,0)</f>
        <v>0</v>
      </c>
      <c r="BF195" s="199">
        <f>IF(N195="snížená",J195,0)</f>
        <v>0</v>
      </c>
      <c r="BG195" s="199">
        <f>IF(N195="zákl. přenesená",J195,0)</f>
        <v>0</v>
      </c>
      <c r="BH195" s="199">
        <f>IF(N195="sníž. přenesená",J195,0)</f>
        <v>0</v>
      </c>
      <c r="BI195" s="199">
        <f>IF(N195="nulová",J195,0)</f>
        <v>0</v>
      </c>
      <c r="BJ195" s="16" t="s">
        <v>85</v>
      </c>
      <c r="BK195" s="199">
        <f>ROUND(I195*H195,2)</f>
        <v>0</v>
      </c>
      <c r="BL195" s="16" t="s">
        <v>301</v>
      </c>
      <c r="BM195" s="198" t="s">
        <v>515</v>
      </c>
    </row>
    <row r="196" spans="1:65" s="2" customFormat="1" ht="10.199999999999999">
      <c r="A196" s="33"/>
      <c r="B196" s="34"/>
      <c r="C196" s="35"/>
      <c r="D196" s="200" t="s">
        <v>132</v>
      </c>
      <c r="E196" s="35"/>
      <c r="F196" s="201" t="s">
        <v>514</v>
      </c>
      <c r="G196" s="35"/>
      <c r="H196" s="35"/>
      <c r="I196" s="202"/>
      <c r="J196" s="35"/>
      <c r="K196" s="35"/>
      <c r="L196" s="38"/>
      <c r="M196" s="203"/>
      <c r="N196" s="204"/>
      <c r="O196" s="70"/>
      <c r="P196" s="70"/>
      <c r="Q196" s="70"/>
      <c r="R196" s="70"/>
      <c r="S196" s="70"/>
      <c r="T196" s="71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T196" s="16" t="s">
        <v>132</v>
      </c>
      <c r="AU196" s="16" t="s">
        <v>87</v>
      </c>
    </row>
    <row r="197" spans="1:65" s="2" customFormat="1" ht="28.8">
      <c r="A197" s="33"/>
      <c r="B197" s="34"/>
      <c r="C197" s="35"/>
      <c r="D197" s="200" t="s">
        <v>133</v>
      </c>
      <c r="E197" s="35"/>
      <c r="F197" s="205" t="s">
        <v>516</v>
      </c>
      <c r="G197" s="35"/>
      <c r="H197" s="35"/>
      <c r="I197" s="202"/>
      <c r="J197" s="35"/>
      <c r="K197" s="35"/>
      <c r="L197" s="38"/>
      <c r="M197" s="203"/>
      <c r="N197" s="204"/>
      <c r="O197" s="70"/>
      <c r="P197" s="70"/>
      <c r="Q197" s="70"/>
      <c r="R197" s="70"/>
      <c r="S197" s="70"/>
      <c r="T197" s="71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T197" s="16" t="s">
        <v>133</v>
      </c>
      <c r="AU197" s="16" t="s">
        <v>87</v>
      </c>
    </row>
    <row r="198" spans="1:65" s="2" customFormat="1" ht="21.75" customHeight="1">
      <c r="A198" s="33"/>
      <c r="B198" s="34"/>
      <c r="C198" s="186" t="s">
        <v>327</v>
      </c>
      <c r="D198" s="186" t="s">
        <v>126</v>
      </c>
      <c r="E198" s="187" t="s">
        <v>517</v>
      </c>
      <c r="F198" s="188" t="s">
        <v>518</v>
      </c>
      <c r="G198" s="189" t="s">
        <v>323</v>
      </c>
      <c r="H198" s="190">
        <v>3</v>
      </c>
      <c r="I198" s="191"/>
      <c r="J198" s="192">
        <f>ROUND(I198*H198,2)</f>
        <v>0</v>
      </c>
      <c r="K198" s="193"/>
      <c r="L198" s="38"/>
      <c r="M198" s="194" t="s">
        <v>1</v>
      </c>
      <c r="N198" s="195" t="s">
        <v>42</v>
      </c>
      <c r="O198" s="70"/>
      <c r="P198" s="196">
        <f>O198*H198</f>
        <v>0</v>
      </c>
      <c r="Q198" s="196">
        <v>1.6073</v>
      </c>
      <c r="R198" s="196">
        <f>Q198*H198</f>
        <v>4.8218999999999994</v>
      </c>
      <c r="S198" s="196">
        <v>0</v>
      </c>
      <c r="T198" s="197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198" t="s">
        <v>145</v>
      </c>
      <c r="AT198" s="198" t="s">
        <v>126</v>
      </c>
      <c r="AU198" s="198" t="s">
        <v>87</v>
      </c>
      <c r="AY198" s="16" t="s">
        <v>123</v>
      </c>
      <c r="BE198" s="199">
        <f>IF(N198="základní",J198,0)</f>
        <v>0</v>
      </c>
      <c r="BF198" s="199">
        <f>IF(N198="snížená",J198,0)</f>
        <v>0</v>
      </c>
      <c r="BG198" s="199">
        <f>IF(N198="zákl. přenesená",J198,0)</f>
        <v>0</v>
      </c>
      <c r="BH198" s="199">
        <f>IF(N198="sníž. přenesená",J198,0)</f>
        <v>0</v>
      </c>
      <c r="BI198" s="199">
        <f>IF(N198="nulová",J198,0)</f>
        <v>0</v>
      </c>
      <c r="BJ198" s="16" t="s">
        <v>85</v>
      </c>
      <c r="BK198" s="199">
        <f>ROUND(I198*H198,2)</f>
        <v>0</v>
      </c>
      <c r="BL198" s="16" t="s">
        <v>145</v>
      </c>
      <c r="BM198" s="198" t="s">
        <v>519</v>
      </c>
    </row>
    <row r="199" spans="1:65" s="2" customFormat="1" ht="28.8">
      <c r="A199" s="33"/>
      <c r="B199" s="34"/>
      <c r="C199" s="35"/>
      <c r="D199" s="200" t="s">
        <v>132</v>
      </c>
      <c r="E199" s="35"/>
      <c r="F199" s="201" t="s">
        <v>520</v>
      </c>
      <c r="G199" s="35"/>
      <c r="H199" s="35"/>
      <c r="I199" s="202"/>
      <c r="J199" s="35"/>
      <c r="K199" s="35"/>
      <c r="L199" s="38"/>
      <c r="M199" s="203"/>
      <c r="N199" s="204"/>
      <c r="O199" s="70"/>
      <c r="P199" s="70"/>
      <c r="Q199" s="70"/>
      <c r="R199" s="70"/>
      <c r="S199" s="70"/>
      <c r="T199" s="71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T199" s="16" t="s">
        <v>132</v>
      </c>
      <c r="AU199" s="16" t="s">
        <v>87</v>
      </c>
    </row>
    <row r="200" spans="1:65" s="2" customFormat="1" ht="21.75" customHeight="1">
      <c r="A200" s="33"/>
      <c r="B200" s="34"/>
      <c r="C200" s="232" t="s">
        <v>7</v>
      </c>
      <c r="D200" s="232" t="s">
        <v>315</v>
      </c>
      <c r="E200" s="233" t="s">
        <v>521</v>
      </c>
      <c r="F200" s="234" t="s">
        <v>522</v>
      </c>
      <c r="G200" s="235" t="s">
        <v>323</v>
      </c>
      <c r="H200" s="236">
        <v>3</v>
      </c>
      <c r="I200" s="237"/>
      <c r="J200" s="238">
        <f>ROUND(I200*H200,2)</f>
        <v>0</v>
      </c>
      <c r="K200" s="239"/>
      <c r="L200" s="240"/>
      <c r="M200" s="241" t="s">
        <v>1</v>
      </c>
      <c r="N200" s="242" t="s">
        <v>42</v>
      </c>
      <c r="O200" s="70"/>
      <c r="P200" s="196">
        <f>O200*H200</f>
        <v>0</v>
      </c>
      <c r="Q200" s="196">
        <v>4.4999999999999998E-2</v>
      </c>
      <c r="R200" s="196">
        <f>Q200*H200</f>
        <v>0.13500000000000001</v>
      </c>
      <c r="S200" s="196">
        <v>0</v>
      </c>
      <c r="T200" s="197">
        <f>S200*H200</f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198" t="s">
        <v>384</v>
      </c>
      <c r="AT200" s="198" t="s">
        <v>315</v>
      </c>
      <c r="AU200" s="198" t="s">
        <v>87</v>
      </c>
      <c r="AY200" s="16" t="s">
        <v>123</v>
      </c>
      <c r="BE200" s="199">
        <f>IF(N200="základní",J200,0)</f>
        <v>0</v>
      </c>
      <c r="BF200" s="199">
        <f>IF(N200="snížená",J200,0)</f>
        <v>0</v>
      </c>
      <c r="BG200" s="199">
        <f>IF(N200="zákl. přenesená",J200,0)</f>
        <v>0</v>
      </c>
      <c r="BH200" s="199">
        <f>IF(N200="sníž. přenesená",J200,0)</f>
        <v>0</v>
      </c>
      <c r="BI200" s="199">
        <f>IF(N200="nulová",J200,0)</f>
        <v>0</v>
      </c>
      <c r="BJ200" s="16" t="s">
        <v>85</v>
      </c>
      <c r="BK200" s="199">
        <f>ROUND(I200*H200,2)</f>
        <v>0</v>
      </c>
      <c r="BL200" s="16" t="s">
        <v>301</v>
      </c>
      <c r="BM200" s="198" t="s">
        <v>523</v>
      </c>
    </row>
    <row r="201" spans="1:65" s="2" customFormat="1" ht="10.199999999999999">
      <c r="A201" s="33"/>
      <c r="B201" s="34"/>
      <c r="C201" s="35"/>
      <c r="D201" s="200" t="s">
        <v>132</v>
      </c>
      <c r="E201" s="35"/>
      <c r="F201" s="201" t="s">
        <v>524</v>
      </c>
      <c r="G201" s="35"/>
      <c r="H201" s="35"/>
      <c r="I201" s="202"/>
      <c r="J201" s="35"/>
      <c r="K201" s="35"/>
      <c r="L201" s="38"/>
      <c r="M201" s="203"/>
      <c r="N201" s="204"/>
      <c r="O201" s="70"/>
      <c r="P201" s="70"/>
      <c r="Q201" s="70"/>
      <c r="R201" s="70"/>
      <c r="S201" s="70"/>
      <c r="T201" s="71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T201" s="16" t="s">
        <v>132</v>
      </c>
      <c r="AU201" s="16" t="s">
        <v>87</v>
      </c>
    </row>
    <row r="202" spans="1:65" s="2" customFormat="1" ht="28.8">
      <c r="A202" s="33"/>
      <c r="B202" s="34"/>
      <c r="C202" s="35"/>
      <c r="D202" s="200" t="s">
        <v>133</v>
      </c>
      <c r="E202" s="35"/>
      <c r="F202" s="205" t="s">
        <v>525</v>
      </c>
      <c r="G202" s="35"/>
      <c r="H202" s="35"/>
      <c r="I202" s="202"/>
      <c r="J202" s="35"/>
      <c r="K202" s="35"/>
      <c r="L202" s="38"/>
      <c r="M202" s="203"/>
      <c r="N202" s="204"/>
      <c r="O202" s="70"/>
      <c r="P202" s="70"/>
      <c r="Q202" s="70"/>
      <c r="R202" s="70"/>
      <c r="S202" s="70"/>
      <c r="T202" s="71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T202" s="16" t="s">
        <v>133</v>
      </c>
      <c r="AU202" s="16" t="s">
        <v>87</v>
      </c>
    </row>
    <row r="203" spans="1:65" s="2" customFormat="1" ht="21.75" customHeight="1">
      <c r="A203" s="33"/>
      <c r="B203" s="34"/>
      <c r="C203" s="186" t="s">
        <v>336</v>
      </c>
      <c r="D203" s="186" t="s">
        <v>126</v>
      </c>
      <c r="E203" s="187" t="s">
        <v>526</v>
      </c>
      <c r="F203" s="188" t="s">
        <v>527</v>
      </c>
      <c r="G203" s="189" t="s">
        <v>203</v>
      </c>
      <c r="H203" s="190">
        <v>16.2</v>
      </c>
      <c r="I203" s="191"/>
      <c r="J203" s="192">
        <f>ROUND(I203*H203,2)</f>
        <v>0</v>
      </c>
      <c r="K203" s="193"/>
      <c r="L203" s="38"/>
      <c r="M203" s="194" t="s">
        <v>1</v>
      </c>
      <c r="N203" s="195" t="s">
        <v>42</v>
      </c>
      <c r="O203" s="70"/>
      <c r="P203" s="196">
        <f>O203*H203</f>
        <v>0</v>
      </c>
      <c r="Q203" s="196">
        <v>4.0200000000000001E-3</v>
      </c>
      <c r="R203" s="196">
        <f>Q203*H203</f>
        <v>6.5124000000000001E-2</v>
      </c>
      <c r="S203" s="196">
        <v>0</v>
      </c>
      <c r="T203" s="197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198" t="s">
        <v>145</v>
      </c>
      <c r="AT203" s="198" t="s">
        <v>126</v>
      </c>
      <c r="AU203" s="198" t="s">
        <v>87</v>
      </c>
      <c r="AY203" s="16" t="s">
        <v>123</v>
      </c>
      <c r="BE203" s="199">
        <f>IF(N203="základní",J203,0)</f>
        <v>0</v>
      </c>
      <c r="BF203" s="199">
        <f>IF(N203="snížená",J203,0)</f>
        <v>0</v>
      </c>
      <c r="BG203" s="199">
        <f>IF(N203="zákl. přenesená",J203,0)</f>
        <v>0</v>
      </c>
      <c r="BH203" s="199">
        <f>IF(N203="sníž. přenesená",J203,0)</f>
        <v>0</v>
      </c>
      <c r="BI203" s="199">
        <f>IF(N203="nulová",J203,0)</f>
        <v>0</v>
      </c>
      <c r="BJ203" s="16" t="s">
        <v>85</v>
      </c>
      <c r="BK203" s="199">
        <f>ROUND(I203*H203,2)</f>
        <v>0</v>
      </c>
      <c r="BL203" s="16" t="s">
        <v>145</v>
      </c>
      <c r="BM203" s="198" t="s">
        <v>528</v>
      </c>
    </row>
    <row r="204" spans="1:65" s="2" customFormat="1" ht="19.2">
      <c r="A204" s="33"/>
      <c r="B204" s="34"/>
      <c r="C204" s="35"/>
      <c r="D204" s="200" t="s">
        <v>132</v>
      </c>
      <c r="E204" s="35"/>
      <c r="F204" s="201" t="s">
        <v>529</v>
      </c>
      <c r="G204" s="35"/>
      <c r="H204" s="35"/>
      <c r="I204" s="202"/>
      <c r="J204" s="35"/>
      <c r="K204" s="35"/>
      <c r="L204" s="38"/>
      <c r="M204" s="203"/>
      <c r="N204" s="204"/>
      <c r="O204" s="70"/>
      <c r="P204" s="70"/>
      <c r="Q204" s="70"/>
      <c r="R204" s="70"/>
      <c r="S204" s="70"/>
      <c r="T204" s="71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T204" s="16" t="s">
        <v>132</v>
      </c>
      <c r="AU204" s="16" t="s">
        <v>87</v>
      </c>
    </row>
    <row r="205" spans="1:65" s="2" customFormat="1" ht="19.2">
      <c r="A205" s="33"/>
      <c r="B205" s="34"/>
      <c r="C205" s="35"/>
      <c r="D205" s="200" t="s">
        <v>133</v>
      </c>
      <c r="E205" s="35"/>
      <c r="F205" s="205" t="s">
        <v>530</v>
      </c>
      <c r="G205" s="35"/>
      <c r="H205" s="35"/>
      <c r="I205" s="202"/>
      <c r="J205" s="35"/>
      <c r="K205" s="35"/>
      <c r="L205" s="38"/>
      <c r="M205" s="203"/>
      <c r="N205" s="204"/>
      <c r="O205" s="70"/>
      <c r="P205" s="70"/>
      <c r="Q205" s="70"/>
      <c r="R205" s="70"/>
      <c r="S205" s="70"/>
      <c r="T205" s="71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T205" s="16" t="s">
        <v>133</v>
      </c>
      <c r="AU205" s="16" t="s">
        <v>87</v>
      </c>
    </row>
    <row r="206" spans="1:65" s="13" customFormat="1" ht="10.199999999999999">
      <c r="B206" s="210"/>
      <c r="C206" s="211"/>
      <c r="D206" s="200" t="s">
        <v>222</v>
      </c>
      <c r="E206" s="212" t="s">
        <v>1</v>
      </c>
      <c r="F206" s="213" t="s">
        <v>531</v>
      </c>
      <c r="G206" s="211"/>
      <c r="H206" s="214">
        <v>16.2</v>
      </c>
      <c r="I206" s="215"/>
      <c r="J206" s="211"/>
      <c r="K206" s="211"/>
      <c r="L206" s="216"/>
      <c r="M206" s="217"/>
      <c r="N206" s="218"/>
      <c r="O206" s="218"/>
      <c r="P206" s="218"/>
      <c r="Q206" s="218"/>
      <c r="R206" s="218"/>
      <c r="S206" s="218"/>
      <c r="T206" s="219"/>
      <c r="AT206" s="220" t="s">
        <v>222</v>
      </c>
      <c r="AU206" s="220" t="s">
        <v>87</v>
      </c>
      <c r="AV206" s="13" t="s">
        <v>87</v>
      </c>
      <c r="AW206" s="13" t="s">
        <v>34</v>
      </c>
      <c r="AX206" s="13" t="s">
        <v>85</v>
      </c>
      <c r="AY206" s="220" t="s">
        <v>123</v>
      </c>
    </row>
    <row r="207" spans="1:65" s="2" customFormat="1" ht="21.75" customHeight="1">
      <c r="A207" s="33"/>
      <c r="B207" s="34"/>
      <c r="C207" s="186" t="s">
        <v>340</v>
      </c>
      <c r="D207" s="186" t="s">
        <v>126</v>
      </c>
      <c r="E207" s="187" t="s">
        <v>532</v>
      </c>
      <c r="F207" s="188" t="s">
        <v>533</v>
      </c>
      <c r="G207" s="189" t="s">
        <v>281</v>
      </c>
      <c r="H207" s="190">
        <v>6.6269999999999998</v>
      </c>
      <c r="I207" s="191"/>
      <c r="J207" s="192">
        <f>ROUND(I207*H207,2)</f>
        <v>0</v>
      </c>
      <c r="K207" s="193"/>
      <c r="L207" s="38"/>
      <c r="M207" s="194" t="s">
        <v>1</v>
      </c>
      <c r="N207" s="195" t="s">
        <v>42</v>
      </c>
      <c r="O207" s="70"/>
      <c r="P207" s="196">
        <f>O207*H207</f>
        <v>0</v>
      </c>
      <c r="Q207" s="196">
        <v>0</v>
      </c>
      <c r="R207" s="196">
        <f>Q207*H207</f>
        <v>0</v>
      </c>
      <c r="S207" s="196">
        <v>0</v>
      </c>
      <c r="T207" s="197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198" t="s">
        <v>301</v>
      </c>
      <c r="AT207" s="198" t="s">
        <v>126</v>
      </c>
      <c r="AU207" s="198" t="s">
        <v>87</v>
      </c>
      <c r="AY207" s="16" t="s">
        <v>123</v>
      </c>
      <c r="BE207" s="199">
        <f>IF(N207="základní",J207,0)</f>
        <v>0</v>
      </c>
      <c r="BF207" s="199">
        <f>IF(N207="snížená",J207,0)</f>
        <v>0</v>
      </c>
      <c r="BG207" s="199">
        <f>IF(N207="zákl. přenesená",J207,0)</f>
        <v>0</v>
      </c>
      <c r="BH207" s="199">
        <f>IF(N207="sníž. přenesená",J207,0)</f>
        <v>0</v>
      </c>
      <c r="BI207" s="199">
        <f>IF(N207="nulová",J207,0)</f>
        <v>0</v>
      </c>
      <c r="BJ207" s="16" t="s">
        <v>85</v>
      </c>
      <c r="BK207" s="199">
        <f>ROUND(I207*H207,2)</f>
        <v>0</v>
      </c>
      <c r="BL207" s="16" t="s">
        <v>301</v>
      </c>
      <c r="BM207" s="198" t="s">
        <v>534</v>
      </c>
    </row>
    <row r="208" spans="1:65" s="2" customFormat="1" ht="28.8">
      <c r="A208" s="33"/>
      <c r="B208" s="34"/>
      <c r="C208" s="35"/>
      <c r="D208" s="200" t="s">
        <v>132</v>
      </c>
      <c r="E208" s="35"/>
      <c r="F208" s="201" t="s">
        <v>535</v>
      </c>
      <c r="G208" s="35"/>
      <c r="H208" s="35"/>
      <c r="I208" s="202"/>
      <c r="J208" s="35"/>
      <c r="K208" s="35"/>
      <c r="L208" s="38"/>
      <c r="M208" s="203"/>
      <c r="N208" s="204"/>
      <c r="O208" s="70"/>
      <c r="P208" s="70"/>
      <c r="Q208" s="70"/>
      <c r="R208" s="70"/>
      <c r="S208" s="70"/>
      <c r="T208" s="71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T208" s="16" t="s">
        <v>132</v>
      </c>
      <c r="AU208" s="16" t="s">
        <v>87</v>
      </c>
    </row>
    <row r="209" spans="1:65" s="2" customFormat="1" ht="21.75" customHeight="1">
      <c r="A209" s="33"/>
      <c r="B209" s="34"/>
      <c r="C209" s="186" t="s">
        <v>345</v>
      </c>
      <c r="D209" s="186" t="s">
        <v>126</v>
      </c>
      <c r="E209" s="187" t="s">
        <v>536</v>
      </c>
      <c r="F209" s="188" t="s">
        <v>537</v>
      </c>
      <c r="G209" s="189" t="s">
        <v>281</v>
      </c>
      <c r="H209" s="190">
        <v>6.6269999999999998</v>
      </c>
      <c r="I209" s="191"/>
      <c r="J209" s="192">
        <f>ROUND(I209*H209,2)</f>
        <v>0</v>
      </c>
      <c r="K209" s="193"/>
      <c r="L209" s="38"/>
      <c r="M209" s="194" t="s">
        <v>1</v>
      </c>
      <c r="N209" s="195" t="s">
        <v>42</v>
      </c>
      <c r="O209" s="70"/>
      <c r="P209" s="196">
        <f>O209*H209</f>
        <v>0</v>
      </c>
      <c r="Q209" s="196">
        <v>0</v>
      </c>
      <c r="R209" s="196">
        <f>Q209*H209</f>
        <v>0</v>
      </c>
      <c r="S209" s="196">
        <v>0</v>
      </c>
      <c r="T209" s="197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198" t="s">
        <v>301</v>
      </c>
      <c r="AT209" s="198" t="s">
        <v>126</v>
      </c>
      <c r="AU209" s="198" t="s">
        <v>87</v>
      </c>
      <c r="AY209" s="16" t="s">
        <v>123</v>
      </c>
      <c r="BE209" s="199">
        <f>IF(N209="základní",J209,0)</f>
        <v>0</v>
      </c>
      <c r="BF209" s="199">
        <f>IF(N209="snížená",J209,0)</f>
        <v>0</v>
      </c>
      <c r="BG209" s="199">
        <f>IF(N209="zákl. přenesená",J209,0)</f>
        <v>0</v>
      </c>
      <c r="BH209" s="199">
        <f>IF(N209="sníž. přenesená",J209,0)</f>
        <v>0</v>
      </c>
      <c r="BI209" s="199">
        <f>IF(N209="nulová",J209,0)</f>
        <v>0</v>
      </c>
      <c r="BJ209" s="16" t="s">
        <v>85</v>
      </c>
      <c r="BK209" s="199">
        <f>ROUND(I209*H209,2)</f>
        <v>0</v>
      </c>
      <c r="BL209" s="16" t="s">
        <v>301</v>
      </c>
      <c r="BM209" s="198" t="s">
        <v>538</v>
      </c>
    </row>
    <row r="210" spans="1:65" s="2" customFormat="1" ht="28.8">
      <c r="A210" s="33"/>
      <c r="B210" s="34"/>
      <c r="C210" s="35"/>
      <c r="D210" s="200" t="s">
        <v>132</v>
      </c>
      <c r="E210" s="35"/>
      <c r="F210" s="201" t="s">
        <v>539</v>
      </c>
      <c r="G210" s="35"/>
      <c r="H210" s="35"/>
      <c r="I210" s="202"/>
      <c r="J210" s="35"/>
      <c r="K210" s="35"/>
      <c r="L210" s="38"/>
      <c r="M210" s="203"/>
      <c r="N210" s="204"/>
      <c r="O210" s="70"/>
      <c r="P210" s="70"/>
      <c r="Q210" s="70"/>
      <c r="R210" s="70"/>
      <c r="S210" s="70"/>
      <c r="T210" s="71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T210" s="16" t="s">
        <v>132</v>
      </c>
      <c r="AU210" s="16" t="s">
        <v>87</v>
      </c>
    </row>
    <row r="211" spans="1:65" s="12" customFormat="1" ht="22.8" customHeight="1">
      <c r="B211" s="170"/>
      <c r="C211" s="171"/>
      <c r="D211" s="172" t="s">
        <v>76</v>
      </c>
      <c r="E211" s="184" t="s">
        <v>540</v>
      </c>
      <c r="F211" s="184" t="s">
        <v>541</v>
      </c>
      <c r="G211" s="171"/>
      <c r="H211" s="171"/>
      <c r="I211" s="174"/>
      <c r="J211" s="185">
        <f>BK211</f>
        <v>0</v>
      </c>
      <c r="K211" s="171"/>
      <c r="L211" s="176"/>
      <c r="M211" s="177"/>
      <c r="N211" s="178"/>
      <c r="O211" s="178"/>
      <c r="P211" s="179">
        <f>SUM(P212:P253)</f>
        <v>0</v>
      </c>
      <c r="Q211" s="178"/>
      <c r="R211" s="179">
        <f>SUM(R212:R253)</f>
        <v>0.18947</v>
      </c>
      <c r="S211" s="178"/>
      <c r="T211" s="180">
        <f>SUM(T212:T253)</f>
        <v>0</v>
      </c>
      <c r="AR211" s="181" t="s">
        <v>87</v>
      </c>
      <c r="AT211" s="182" t="s">
        <v>76</v>
      </c>
      <c r="AU211" s="182" t="s">
        <v>85</v>
      </c>
      <c r="AY211" s="181" t="s">
        <v>123</v>
      </c>
      <c r="BK211" s="183">
        <f>SUM(BK212:BK253)</f>
        <v>0</v>
      </c>
    </row>
    <row r="212" spans="1:65" s="2" customFormat="1" ht="16.5" customHeight="1">
      <c r="A212" s="33"/>
      <c r="B212" s="34"/>
      <c r="C212" s="186" t="s">
        <v>350</v>
      </c>
      <c r="D212" s="186" t="s">
        <v>126</v>
      </c>
      <c r="E212" s="187" t="s">
        <v>542</v>
      </c>
      <c r="F212" s="188" t="s">
        <v>543</v>
      </c>
      <c r="G212" s="189" t="s">
        <v>129</v>
      </c>
      <c r="H212" s="190">
        <v>1</v>
      </c>
      <c r="I212" s="191"/>
      <c r="J212" s="192">
        <f>ROUND(I212*H212,2)</f>
        <v>0</v>
      </c>
      <c r="K212" s="193"/>
      <c r="L212" s="38"/>
      <c r="M212" s="194" t="s">
        <v>1</v>
      </c>
      <c r="N212" s="195" t="s">
        <v>42</v>
      </c>
      <c r="O212" s="70"/>
      <c r="P212" s="196">
        <f>O212*H212</f>
        <v>0</v>
      </c>
      <c r="Q212" s="196">
        <v>0</v>
      </c>
      <c r="R212" s="196">
        <f>Q212*H212</f>
        <v>0</v>
      </c>
      <c r="S212" s="196">
        <v>0</v>
      </c>
      <c r="T212" s="197">
        <f>S212*H212</f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198" t="s">
        <v>301</v>
      </c>
      <c r="AT212" s="198" t="s">
        <v>126</v>
      </c>
      <c r="AU212" s="198" t="s">
        <v>87</v>
      </c>
      <c r="AY212" s="16" t="s">
        <v>123</v>
      </c>
      <c r="BE212" s="199">
        <f>IF(N212="základní",J212,0)</f>
        <v>0</v>
      </c>
      <c r="BF212" s="199">
        <f>IF(N212="snížená",J212,0)</f>
        <v>0</v>
      </c>
      <c r="BG212" s="199">
        <f>IF(N212="zákl. přenesená",J212,0)</f>
        <v>0</v>
      </c>
      <c r="BH212" s="199">
        <f>IF(N212="sníž. přenesená",J212,0)</f>
        <v>0</v>
      </c>
      <c r="BI212" s="199">
        <f>IF(N212="nulová",J212,0)</f>
        <v>0</v>
      </c>
      <c r="BJ212" s="16" t="s">
        <v>85</v>
      </c>
      <c r="BK212" s="199">
        <f>ROUND(I212*H212,2)</f>
        <v>0</v>
      </c>
      <c r="BL212" s="16" t="s">
        <v>301</v>
      </c>
      <c r="BM212" s="198" t="s">
        <v>544</v>
      </c>
    </row>
    <row r="213" spans="1:65" s="2" customFormat="1" ht="10.199999999999999">
      <c r="A213" s="33"/>
      <c r="B213" s="34"/>
      <c r="C213" s="35"/>
      <c r="D213" s="200" t="s">
        <v>132</v>
      </c>
      <c r="E213" s="35"/>
      <c r="F213" s="201" t="s">
        <v>543</v>
      </c>
      <c r="G213" s="35"/>
      <c r="H213" s="35"/>
      <c r="I213" s="202"/>
      <c r="J213" s="35"/>
      <c r="K213" s="35"/>
      <c r="L213" s="38"/>
      <c r="M213" s="203"/>
      <c r="N213" s="204"/>
      <c r="O213" s="70"/>
      <c r="P213" s="70"/>
      <c r="Q213" s="70"/>
      <c r="R213" s="70"/>
      <c r="S213" s="70"/>
      <c r="T213" s="71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T213" s="16" t="s">
        <v>132</v>
      </c>
      <c r="AU213" s="16" t="s">
        <v>87</v>
      </c>
    </row>
    <row r="214" spans="1:65" s="2" customFormat="1" ht="48">
      <c r="A214" s="33"/>
      <c r="B214" s="34"/>
      <c r="C214" s="35"/>
      <c r="D214" s="200" t="s">
        <v>133</v>
      </c>
      <c r="E214" s="35"/>
      <c r="F214" s="205" t="s">
        <v>545</v>
      </c>
      <c r="G214" s="35"/>
      <c r="H214" s="35"/>
      <c r="I214" s="202"/>
      <c r="J214" s="35"/>
      <c r="K214" s="35"/>
      <c r="L214" s="38"/>
      <c r="M214" s="203"/>
      <c r="N214" s="204"/>
      <c r="O214" s="70"/>
      <c r="P214" s="70"/>
      <c r="Q214" s="70"/>
      <c r="R214" s="70"/>
      <c r="S214" s="70"/>
      <c r="T214" s="71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T214" s="16" t="s">
        <v>133</v>
      </c>
      <c r="AU214" s="16" t="s">
        <v>87</v>
      </c>
    </row>
    <row r="215" spans="1:65" s="2" customFormat="1" ht="21.75" customHeight="1">
      <c r="A215" s="33"/>
      <c r="B215" s="34"/>
      <c r="C215" s="186" t="s">
        <v>355</v>
      </c>
      <c r="D215" s="186" t="s">
        <v>126</v>
      </c>
      <c r="E215" s="187" t="s">
        <v>546</v>
      </c>
      <c r="F215" s="188" t="s">
        <v>547</v>
      </c>
      <c r="G215" s="189" t="s">
        <v>304</v>
      </c>
      <c r="H215" s="190">
        <v>95</v>
      </c>
      <c r="I215" s="191"/>
      <c r="J215" s="192">
        <f>ROUND(I215*H215,2)</f>
        <v>0</v>
      </c>
      <c r="K215" s="193"/>
      <c r="L215" s="38"/>
      <c r="M215" s="194" t="s">
        <v>1</v>
      </c>
      <c r="N215" s="195" t="s">
        <v>42</v>
      </c>
      <c r="O215" s="70"/>
      <c r="P215" s="196">
        <f>O215*H215</f>
        <v>0</v>
      </c>
      <c r="Q215" s="196">
        <v>0</v>
      </c>
      <c r="R215" s="196">
        <f>Q215*H215</f>
        <v>0</v>
      </c>
      <c r="S215" s="196">
        <v>0</v>
      </c>
      <c r="T215" s="197">
        <f>S215*H215</f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198" t="s">
        <v>301</v>
      </c>
      <c r="AT215" s="198" t="s">
        <v>126</v>
      </c>
      <c r="AU215" s="198" t="s">
        <v>87</v>
      </c>
      <c r="AY215" s="16" t="s">
        <v>123</v>
      </c>
      <c r="BE215" s="199">
        <f>IF(N215="základní",J215,0)</f>
        <v>0</v>
      </c>
      <c r="BF215" s="199">
        <f>IF(N215="snížená",J215,0)</f>
        <v>0</v>
      </c>
      <c r="BG215" s="199">
        <f>IF(N215="zákl. přenesená",J215,0)</f>
        <v>0</v>
      </c>
      <c r="BH215" s="199">
        <f>IF(N215="sníž. přenesená",J215,0)</f>
        <v>0</v>
      </c>
      <c r="BI215" s="199">
        <f>IF(N215="nulová",J215,0)</f>
        <v>0</v>
      </c>
      <c r="BJ215" s="16" t="s">
        <v>85</v>
      </c>
      <c r="BK215" s="199">
        <f>ROUND(I215*H215,2)</f>
        <v>0</v>
      </c>
      <c r="BL215" s="16" t="s">
        <v>301</v>
      </c>
      <c r="BM215" s="198" t="s">
        <v>548</v>
      </c>
    </row>
    <row r="216" spans="1:65" s="2" customFormat="1" ht="28.8">
      <c r="A216" s="33"/>
      <c r="B216" s="34"/>
      <c r="C216" s="35"/>
      <c r="D216" s="200" t="s">
        <v>132</v>
      </c>
      <c r="E216" s="35"/>
      <c r="F216" s="201" t="s">
        <v>549</v>
      </c>
      <c r="G216" s="35"/>
      <c r="H216" s="35"/>
      <c r="I216" s="202"/>
      <c r="J216" s="35"/>
      <c r="K216" s="35"/>
      <c r="L216" s="38"/>
      <c r="M216" s="203"/>
      <c r="N216" s="204"/>
      <c r="O216" s="70"/>
      <c r="P216" s="70"/>
      <c r="Q216" s="70"/>
      <c r="R216" s="70"/>
      <c r="S216" s="70"/>
      <c r="T216" s="71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T216" s="16" t="s">
        <v>132</v>
      </c>
      <c r="AU216" s="16" t="s">
        <v>87</v>
      </c>
    </row>
    <row r="217" spans="1:65" s="2" customFormat="1" ht="19.2">
      <c r="A217" s="33"/>
      <c r="B217" s="34"/>
      <c r="C217" s="35"/>
      <c r="D217" s="200" t="s">
        <v>133</v>
      </c>
      <c r="E217" s="35"/>
      <c r="F217" s="205" t="s">
        <v>550</v>
      </c>
      <c r="G217" s="35"/>
      <c r="H217" s="35"/>
      <c r="I217" s="202"/>
      <c r="J217" s="35"/>
      <c r="K217" s="35"/>
      <c r="L217" s="38"/>
      <c r="M217" s="203"/>
      <c r="N217" s="204"/>
      <c r="O217" s="70"/>
      <c r="P217" s="70"/>
      <c r="Q217" s="70"/>
      <c r="R217" s="70"/>
      <c r="S217" s="70"/>
      <c r="T217" s="71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T217" s="16" t="s">
        <v>133</v>
      </c>
      <c r="AU217" s="16" t="s">
        <v>87</v>
      </c>
    </row>
    <row r="218" spans="1:65" s="13" customFormat="1" ht="10.199999999999999">
      <c r="B218" s="210"/>
      <c r="C218" s="211"/>
      <c r="D218" s="200" t="s">
        <v>222</v>
      </c>
      <c r="E218" s="212" t="s">
        <v>1</v>
      </c>
      <c r="F218" s="213" t="s">
        <v>551</v>
      </c>
      <c r="G218" s="211"/>
      <c r="H218" s="214">
        <v>95</v>
      </c>
      <c r="I218" s="215"/>
      <c r="J218" s="211"/>
      <c r="K218" s="211"/>
      <c r="L218" s="216"/>
      <c r="M218" s="217"/>
      <c r="N218" s="218"/>
      <c r="O218" s="218"/>
      <c r="P218" s="218"/>
      <c r="Q218" s="218"/>
      <c r="R218" s="218"/>
      <c r="S218" s="218"/>
      <c r="T218" s="219"/>
      <c r="AT218" s="220" t="s">
        <v>222</v>
      </c>
      <c r="AU218" s="220" t="s">
        <v>87</v>
      </c>
      <c r="AV218" s="13" t="s">
        <v>87</v>
      </c>
      <c r="AW218" s="13" t="s">
        <v>34</v>
      </c>
      <c r="AX218" s="13" t="s">
        <v>85</v>
      </c>
      <c r="AY218" s="220" t="s">
        <v>123</v>
      </c>
    </row>
    <row r="219" spans="1:65" s="2" customFormat="1" ht="16.5" customHeight="1">
      <c r="A219" s="33"/>
      <c r="B219" s="34"/>
      <c r="C219" s="232" t="s">
        <v>359</v>
      </c>
      <c r="D219" s="232" t="s">
        <v>315</v>
      </c>
      <c r="E219" s="233" t="s">
        <v>552</v>
      </c>
      <c r="F219" s="234" t="s">
        <v>553</v>
      </c>
      <c r="G219" s="235" t="s">
        <v>554</v>
      </c>
      <c r="H219" s="236">
        <v>0.114</v>
      </c>
      <c r="I219" s="237"/>
      <c r="J219" s="238">
        <f>ROUND(I219*H219,2)</f>
        <v>0</v>
      </c>
      <c r="K219" s="239"/>
      <c r="L219" s="240"/>
      <c r="M219" s="241" t="s">
        <v>1</v>
      </c>
      <c r="N219" s="242" t="s">
        <v>42</v>
      </c>
      <c r="O219" s="70"/>
      <c r="P219" s="196">
        <f>O219*H219</f>
        <v>0</v>
      </c>
      <c r="Q219" s="196">
        <v>0.16</v>
      </c>
      <c r="R219" s="196">
        <f>Q219*H219</f>
        <v>1.8240000000000003E-2</v>
      </c>
      <c r="S219" s="196">
        <v>0</v>
      </c>
      <c r="T219" s="197">
        <f>S219*H219</f>
        <v>0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198" t="s">
        <v>384</v>
      </c>
      <c r="AT219" s="198" t="s">
        <v>315</v>
      </c>
      <c r="AU219" s="198" t="s">
        <v>87</v>
      </c>
      <c r="AY219" s="16" t="s">
        <v>123</v>
      </c>
      <c r="BE219" s="199">
        <f>IF(N219="základní",J219,0)</f>
        <v>0</v>
      </c>
      <c r="BF219" s="199">
        <f>IF(N219="snížená",J219,0)</f>
        <v>0</v>
      </c>
      <c r="BG219" s="199">
        <f>IF(N219="zákl. přenesená",J219,0)</f>
        <v>0</v>
      </c>
      <c r="BH219" s="199">
        <f>IF(N219="sníž. přenesená",J219,0)</f>
        <v>0</v>
      </c>
      <c r="BI219" s="199">
        <f>IF(N219="nulová",J219,0)</f>
        <v>0</v>
      </c>
      <c r="BJ219" s="16" t="s">
        <v>85</v>
      </c>
      <c r="BK219" s="199">
        <f>ROUND(I219*H219,2)</f>
        <v>0</v>
      </c>
      <c r="BL219" s="16" t="s">
        <v>301</v>
      </c>
      <c r="BM219" s="198" t="s">
        <v>555</v>
      </c>
    </row>
    <row r="220" spans="1:65" s="2" customFormat="1" ht="10.199999999999999">
      <c r="A220" s="33"/>
      <c r="B220" s="34"/>
      <c r="C220" s="35"/>
      <c r="D220" s="200" t="s">
        <v>132</v>
      </c>
      <c r="E220" s="35"/>
      <c r="F220" s="201" t="s">
        <v>553</v>
      </c>
      <c r="G220" s="35"/>
      <c r="H220" s="35"/>
      <c r="I220" s="202"/>
      <c r="J220" s="35"/>
      <c r="K220" s="35"/>
      <c r="L220" s="38"/>
      <c r="M220" s="203"/>
      <c r="N220" s="204"/>
      <c r="O220" s="70"/>
      <c r="P220" s="70"/>
      <c r="Q220" s="70"/>
      <c r="R220" s="70"/>
      <c r="S220" s="70"/>
      <c r="T220" s="71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T220" s="16" t="s">
        <v>132</v>
      </c>
      <c r="AU220" s="16" t="s">
        <v>87</v>
      </c>
    </row>
    <row r="221" spans="1:65" s="13" customFormat="1" ht="10.199999999999999">
      <c r="B221" s="210"/>
      <c r="C221" s="211"/>
      <c r="D221" s="200" t="s">
        <v>222</v>
      </c>
      <c r="E221" s="211"/>
      <c r="F221" s="213" t="s">
        <v>556</v>
      </c>
      <c r="G221" s="211"/>
      <c r="H221" s="214">
        <v>0.114</v>
      </c>
      <c r="I221" s="215"/>
      <c r="J221" s="211"/>
      <c r="K221" s="211"/>
      <c r="L221" s="216"/>
      <c r="M221" s="217"/>
      <c r="N221" s="218"/>
      <c r="O221" s="218"/>
      <c r="P221" s="218"/>
      <c r="Q221" s="218"/>
      <c r="R221" s="218"/>
      <c r="S221" s="218"/>
      <c r="T221" s="219"/>
      <c r="AT221" s="220" t="s">
        <v>222</v>
      </c>
      <c r="AU221" s="220" t="s">
        <v>87</v>
      </c>
      <c r="AV221" s="13" t="s">
        <v>87</v>
      </c>
      <c r="AW221" s="13" t="s">
        <v>4</v>
      </c>
      <c r="AX221" s="13" t="s">
        <v>85</v>
      </c>
      <c r="AY221" s="220" t="s">
        <v>123</v>
      </c>
    </row>
    <row r="222" spans="1:65" s="2" customFormat="1" ht="21.75" customHeight="1">
      <c r="A222" s="33"/>
      <c r="B222" s="34"/>
      <c r="C222" s="186" t="s">
        <v>364</v>
      </c>
      <c r="D222" s="186" t="s">
        <v>126</v>
      </c>
      <c r="E222" s="187" t="s">
        <v>557</v>
      </c>
      <c r="F222" s="188" t="s">
        <v>558</v>
      </c>
      <c r="G222" s="189" t="s">
        <v>304</v>
      </c>
      <c r="H222" s="190">
        <v>205</v>
      </c>
      <c r="I222" s="191"/>
      <c r="J222" s="192">
        <f>ROUND(I222*H222,2)</f>
        <v>0</v>
      </c>
      <c r="K222" s="193"/>
      <c r="L222" s="38"/>
      <c r="M222" s="194" t="s">
        <v>1</v>
      </c>
      <c r="N222" s="195" t="s">
        <v>42</v>
      </c>
      <c r="O222" s="70"/>
      <c r="P222" s="196">
        <f>O222*H222</f>
        <v>0</v>
      </c>
      <c r="Q222" s="196">
        <v>0</v>
      </c>
      <c r="R222" s="196">
        <f>Q222*H222</f>
        <v>0</v>
      </c>
      <c r="S222" s="196">
        <v>0</v>
      </c>
      <c r="T222" s="197">
        <f>S222*H222</f>
        <v>0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198" t="s">
        <v>301</v>
      </c>
      <c r="AT222" s="198" t="s">
        <v>126</v>
      </c>
      <c r="AU222" s="198" t="s">
        <v>87</v>
      </c>
      <c r="AY222" s="16" t="s">
        <v>123</v>
      </c>
      <c r="BE222" s="199">
        <f>IF(N222="základní",J222,0)</f>
        <v>0</v>
      </c>
      <c r="BF222" s="199">
        <f>IF(N222="snížená",J222,0)</f>
        <v>0</v>
      </c>
      <c r="BG222" s="199">
        <f>IF(N222="zákl. přenesená",J222,0)</f>
        <v>0</v>
      </c>
      <c r="BH222" s="199">
        <f>IF(N222="sníž. přenesená",J222,0)</f>
        <v>0</v>
      </c>
      <c r="BI222" s="199">
        <f>IF(N222="nulová",J222,0)</f>
        <v>0</v>
      </c>
      <c r="BJ222" s="16" t="s">
        <v>85</v>
      </c>
      <c r="BK222" s="199">
        <f>ROUND(I222*H222,2)</f>
        <v>0</v>
      </c>
      <c r="BL222" s="16" t="s">
        <v>301</v>
      </c>
      <c r="BM222" s="198" t="s">
        <v>559</v>
      </c>
    </row>
    <row r="223" spans="1:65" s="2" customFormat="1" ht="28.8">
      <c r="A223" s="33"/>
      <c r="B223" s="34"/>
      <c r="C223" s="35"/>
      <c r="D223" s="200" t="s">
        <v>132</v>
      </c>
      <c r="E223" s="35"/>
      <c r="F223" s="201" t="s">
        <v>560</v>
      </c>
      <c r="G223" s="35"/>
      <c r="H223" s="35"/>
      <c r="I223" s="202"/>
      <c r="J223" s="35"/>
      <c r="K223" s="35"/>
      <c r="L223" s="38"/>
      <c r="M223" s="203"/>
      <c r="N223" s="204"/>
      <c r="O223" s="70"/>
      <c r="P223" s="70"/>
      <c r="Q223" s="70"/>
      <c r="R223" s="70"/>
      <c r="S223" s="70"/>
      <c r="T223" s="71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T223" s="16" t="s">
        <v>132</v>
      </c>
      <c r="AU223" s="16" t="s">
        <v>87</v>
      </c>
    </row>
    <row r="224" spans="1:65" s="2" customFormat="1" ht="19.2">
      <c r="A224" s="33"/>
      <c r="B224" s="34"/>
      <c r="C224" s="35"/>
      <c r="D224" s="200" t="s">
        <v>133</v>
      </c>
      <c r="E224" s="35"/>
      <c r="F224" s="205" t="s">
        <v>550</v>
      </c>
      <c r="G224" s="35"/>
      <c r="H224" s="35"/>
      <c r="I224" s="202"/>
      <c r="J224" s="35"/>
      <c r="K224" s="35"/>
      <c r="L224" s="38"/>
      <c r="M224" s="203"/>
      <c r="N224" s="204"/>
      <c r="O224" s="70"/>
      <c r="P224" s="70"/>
      <c r="Q224" s="70"/>
      <c r="R224" s="70"/>
      <c r="S224" s="70"/>
      <c r="T224" s="71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T224" s="16" t="s">
        <v>133</v>
      </c>
      <c r="AU224" s="16" t="s">
        <v>87</v>
      </c>
    </row>
    <row r="225" spans="1:65" s="13" customFormat="1" ht="10.199999999999999">
      <c r="B225" s="210"/>
      <c r="C225" s="211"/>
      <c r="D225" s="200" t="s">
        <v>222</v>
      </c>
      <c r="E225" s="212" t="s">
        <v>1</v>
      </c>
      <c r="F225" s="213" t="s">
        <v>561</v>
      </c>
      <c r="G225" s="211"/>
      <c r="H225" s="214">
        <v>15</v>
      </c>
      <c r="I225" s="215"/>
      <c r="J225" s="211"/>
      <c r="K225" s="211"/>
      <c r="L225" s="216"/>
      <c r="M225" s="217"/>
      <c r="N225" s="218"/>
      <c r="O225" s="218"/>
      <c r="P225" s="218"/>
      <c r="Q225" s="218"/>
      <c r="R225" s="218"/>
      <c r="S225" s="218"/>
      <c r="T225" s="219"/>
      <c r="AT225" s="220" t="s">
        <v>222</v>
      </c>
      <c r="AU225" s="220" t="s">
        <v>87</v>
      </c>
      <c r="AV225" s="13" t="s">
        <v>87</v>
      </c>
      <c r="AW225" s="13" t="s">
        <v>34</v>
      </c>
      <c r="AX225" s="13" t="s">
        <v>77</v>
      </c>
      <c r="AY225" s="220" t="s">
        <v>123</v>
      </c>
    </row>
    <row r="226" spans="1:65" s="13" customFormat="1" ht="10.199999999999999">
      <c r="B226" s="210"/>
      <c r="C226" s="211"/>
      <c r="D226" s="200" t="s">
        <v>222</v>
      </c>
      <c r="E226" s="212" t="s">
        <v>1</v>
      </c>
      <c r="F226" s="213" t="s">
        <v>562</v>
      </c>
      <c r="G226" s="211"/>
      <c r="H226" s="214">
        <v>90</v>
      </c>
      <c r="I226" s="215"/>
      <c r="J226" s="211"/>
      <c r="K226" s="211"/>
      <c r="L226" s="216"/>
      <c r="M226" s="217"/>
      <c r="N226" s="218"/>
      <c r="O226" s="218"/>
      <c r="P226" s="218"/>
      <c r="Q226" s="218"/>
      <c r="R226" s="218"/>
      <c r="S226" s="218"/>
      <c r="T226" s="219"/>
      <c r="AT226" s="220" t="s">
        <v>222</v>
      </c>
      <c r="AU226" s="220" t="s">
        <v>87</v>
      </c>
      <c r="AV226" s="13" t="s">
        <v>87</v>
      </c>
      <c r="AW226" s="13" t="s">
        <v>34</v>
      </c>
      <c r="AX226" s="13" t="s">
        <v>77</v>
      </c>
      <c r="AY226" s="220" t="s">
        <v>123</v>
      </c>
    </row>
    <row r="227" spans="1:65" s="13" customFormat="1" ht="10.199999999999999">
      <c r="B227" s="210"/>
      <c r="C227" s="211"/>
      <c r="D227" s="200" t="s">
        <v>222</v>
      </c>
      <c r="E227" s="212" t="s">
        <v>1</v>
      </c>
      <c r="F227" s="213" t="s">
        <v>563</v>
      </c>
      <c r="G227" s="211"/>
      <c r="H227" s="214">
        <v>100</v>
      </c>
      <c r="I227" s="215"/>
      <c r="J227" s="211"/>
      <c r="K227" s="211"/>
      <c r="L227" s="216"/>
      <c r="M227" s="217"/>
      <c r="N227" s="218"/>
      <c r="O227" s="218"/>
      <c r="P227" s="218"/>
      <c r="Q227" s="218"/>
      <c r="R227" s="218"/>
      <c r="S227" s="218"/>
      <c r="T227" s="219"/>
      <c r="AT227" s="220" t="s">
        <v>222</v>
      </c>
      <c r="AU227" s="220" t="s">
        <v>87</v>
      </c>
      <c r="AV227" s="13" t="s">
        <v>87</v>
      </c>
      <c r="AW227" s="13" t="s">
        <v>34</v>
      </c>
      <c r="AX227" s="13" t="s">
        <v>77</v>
      </c>
      <c r="AY227" s="220" t="s">
        <v>123</v>
      </c>
    </row>
    <row r="228" spans="1:65" s="14" customFormat="1" ht="10.199999999999999">
      <c r="B228" s="221"/>
      <c r="C228" s="222"/>
      <c r="D228" s="200" t="s">
        <v>222</v>
      </c>
      <c r="E228" s="223" t="s">
        <v>1</v>
      </c>
      <c r="F228" s="224" t="s">
        <v>226</v>
      </c>
      <c r="G228" s="222"/>
      <c r="H228" s="225">
        <v>205</v>
      </c>
      <c r="I228" s="226"/>
      <c r="J228" s="222"/>
      <c r="K228" s="222"/>
      <c r="L228" s="227"/>
      <c r="M228" s="228"/>
      <c r="N228" s="229"/>
      <c r="O228" s="229"/>
      <c r="P228" s="229"/>
      <c r="Q228" s="229"/>
      <c r="R228" s="229"/>
      <c r="S228" s="229"/>
      <c r="T228" s="230"/>
      <c r="AT228" s="231" t="s">
        <v>222</v>
      </c>
      <c r="AU228" s="231" t="s">
        <v>87</v>
      </c>
      <c r="AV228" s="14" t="s">
        <v>145</v>
      </c>
      <c r="AW228" s="14" t="s">
        <v>34</v>
      </c>
      <c r="AX228" s="14" t="s">
        <v>85</v>
      </c>
      <c r="AY228" s="231" t="s">
        <v>123</v>
      </c>
    </row>
    <row r="229" spans="1:65" s="2" customFormat="1" ht="21.75" customHeight="1">
      <c r="A229" s="33"/>
      <c r="B229" s="34"/>
      <c r="C229" s="232" t="s">
        <v>368</v>
      </c>
      <c r="D229" s="232" t="s">
        <v>315</v>
      </c>
      <c r="E229" s="233" t="s">
        <v>564</v>
      </c>
      <c r="F229" s="234" t="s">
        <v>565</v>
      </c>
      <c r="G229" s="235" t="s">
        <v>304</v>
      </c>
      <c r="H229" s="236">
        <v>246</v>
      </c>
      <c r="I229" s="237"/>
      <c r="J229" s="238">
        <f>ROUND(I229*H229,2)</f>
        <v>0</v>
      </c>
      <c r="K229" s="239"/>
      <c r="L229" s="240"/>
      <c r="M229" s="241" t="s">
        <v>1</v>
      </c>
      <c r="N229" s="242" t="s">
        <v>42</v>
      </c>
      <c r="O229" s="70"/>
      <c r="P229" s="196">
        <f>O229*H229</f>
        <v>0</v>
      </c>
      <c r="Q229" s="196">
        <v>1.7000000000000001E-4</v>
      </c>
      <c r="R229" s="196">
        <f>Q229*H229</f>
        <v>4.1820000000000003E-2</v>
      </c>
      <c r="S229" s="196">
        <v>0</v>
      </c>
      <c r="T229" s="197">
        <f>S229*H229</f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198" t="s">
        <v>384</v>
      </c>
      <c r="AT229" s="198" t="s">
        <v>315</v>
      </c>
      <c r="AU229" s="198" t="s">
        <v>87</v>
      </c>
      <c r="AY229" s="16" t="s">
        <v>123</v>
      </c>
      <c r="BE229" s="199">
        <f>IF(N229="základní",J229,0)</f>
        <v>0</v>
      </c>
      <c r="BF229" s="199">
        <f>IF(N229="snížená",J229,0)</f>
        <v>0</v>
      </c>
      <c r="BG229" s="199">
        <f>IF(N229="zákl. přenesená",J229,0)</f>
        <v>0</v>
      </c>
      <c r="BH229" s="199">
        <f>IF(N229="sníž. přenesená",J229,0)</f>
        <v>0</v>
      </c>
      <c r="BI229" s="199">
        <f>IF(N229="nulová",J229,0)</f>
        <v>0</v>
      </c>
      <c r="BJ229" s="16" t="s">
        <v>85</v>
      </c>
      <c r="BK229" s="199">
        <f>ROUND(I229*H229,2)</f>
        <v>0</v>
      </c>
      <c r="BL229" s="16" t="s">
        <v>301</v>
      </c>
      <c r="BM229" s="198" t="s">
        <v>566</v>
      </c>
    </row>
    <row r="230" spans="1:65" s="2" customFormat="1" ht="19.2">
      <c r="A230" s="33"/>
      <c r="B230" s="34"/>
      <c r="C230" s="35"/>
      <c r="D230" s="200" t="s">
        <v>132</v>
      </c>
      <c r="E230" s="35"/>
      <c r="F230" s="201" t="s">
        <v>565</v>
      </c>
      <c r="G230" s="35"/>
      <c r="H230" s="35"/>
      <c r="I230" s="202"/>
      <c r="J230" s="35"/>
      <c r="K230" s="35"/>
      <c r="L230" s="38"/>
      <c r="M230" s="203"/>
      <c r="N230" s="204"/>
      <c r="O230" s="70"/>
      <c r="P230" s="70"/>
      <c r="Q230" s="70"/>
      <c r="R230" s="70"/>
      <c r="S230" s="70"/>
      <c r="T230" s="71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T230" s="16" t="s">
        <v>132</v>
      </c>
      <c r="AU230" s="16" t="s">
        <v>87</v>
      </c>
    </row>
    <row r="231" spans="1:65" s="2" customFormat="1" ht="19.2">
      <c r="A231" s="33"/>
      <c r="B231" s="34"/>
      <c r="C231" s="35"/>
      <c r="D231" s="200" t="s">
        <v>133</v>
      </c>
      <c r="E231" s="35"/>
      <c r="F231" s="205" t="s">
        <v>567</v>
      </c>
      <c r="G231" s="35"/>
      <c r="H231" s="35"/>
      <c r="I231" s="202"/>
      <c r="J231" s="35"/>
      <c r="K231" s="35"/>
      <c r="L231" s="38"/>
      <c r="M231" s="203"/>
      <c r="N231" s="204"/>
      <c r="O231" s="70"/>
      <c r="P231" s="70"/>
      <c r="Q231" s="70"/>
      <c r="R231" s="70"/>
      <c r="S231" s="70"/>
      <c r="T231" s="71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T231" s="16" t="s">
        <v>133</v>
      </c>
      <c r="AU231" s="16" t="s">
        <v>87</v>
      </c>
    </row>
    <row r="232" spans="1:65" s="13" customFormat="1" ht="10.199999999999999">
      <c r="B232" s="210"/>
      <c r="C232" s="211"/>
      <c r="D232" s="200" t="s">
        <v>222</v>
      </c>
      <c r="E232" s="211"/>
      <c r="F232" s="213" t="s">
        <v>568</v>
      </c>
      <c r="G232" s="211"/>
      <c r="H232" s="214">
        <v>246</v>
      </c>
      <c r="I232" s="215"/>
      <c r="J232" s="211"/>
      <c r="K232" s="211"/>
      <c r="L232" s="216"/>
      <c r="M232" s="217"/>
      <c r="N232" s="218"/>
      <c r="O232" s="218"/>
      <c r="P232" s="218"/>
      <c r="Q232" s="218"/>
      <c r="R232" s="218"/>
      <c r="S232" s="218"/>
      <c r="T232" s="219"/>
      <c r="AT232" s="220" t="s">
        <v>222</v>
      </c>
      <c r="AU232" s="220" t="s">
        <v>87</v>
      </c>
      <c r="AV232" s="13" t="s">
        <v>87</v>
      </c>
      <c r="AW232" s="13" t="s">
        <v>4</v>
      </c>
      <c r="AX232" s="13" t="s">
        <v>85</v>
      </c>
      <c r="AY232" s="220" t="s">
        <v>123</v>
      </c>
    </row>
    <row r="233" spans="1:65" s="2" customFormat="1" ht="33" customHeight="1">
      <c r="A233" s="33"/>
      <c r="B233" s="34"/>
      <c r="C233" s="186" t="s">
        <v>373</v>
      </c>
      <c r="D233" s="186" t="s">
        <v>126</v>
      </c>
      <c r="E233" s="187" t="s">
        <v>569</v>
      </c>
      <c r="F233" s="188" t="s">
        <v>570</v>
      </c>
      <c r="G233" s="189" t="s">
        <v>304</v>
      </c>
      <c r="H233" s="190">
        <v>3</v>
      </c>
      <c r="I233" s="191"/>
      <c r="J233" s="192">
        <f>ROUND(I233*H233,2)</f>
        <v>0</v>
      </c>
      <c r="K233" s="193"/>
      <c r="L233" s="38"/>
      <c r="M233" s="194" t="s">
        <v>1</v>
      </c>
      <c r="N233" s="195" t="s">
        <v>42</v>
      </c>
      <c r="O233" s="70"/>
      <c r="P233" s="196">
        <f>O233*H233</f>
        <v>0</v>
      </c>
      <c r="Q233" s="196">
        <v>0</v>
      </c>
      <c r="R233" s="196">
        <f>Q233*H233</f>
        <v>0</v>
      </c>
      <c r="S233" s="196">
        <v>0</v>
      </c>
      <c r="T233" s="197">
        <f>S233*H233</f>
        <v>0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R233" s="198" t="s">
        <v>301</v>
      </c>
      <c r="AT233" s="198" t="s">
        <v>126</v>
      </c>
      <c r="AU233" s="198" t="s">
        <v>87</v>
      </c>
      <c r="AY233" s="16" t="s">
        <v>123</v>
      </c>
      <c r="BE233" s="199">
        <f>IF(N233="základní",J233,0)</f>
        <v>0</v>
      </c>
      <c r="BF233" s="199">
        <f>IF(N233="snížená",J233,0)</f>
        <v>0</v>
      </c>
      <c r="BG233" s="199">
        <f>IF(N233="zákl. přenesená",J233,0)</f>
        <v>0</v>
      </c>
      <c r="BH233" s="199">
        <f>IF(N233="sníž. přenesená",J233,0)</f>
        <v>0</v>
      </c>
      <c r="BI233" s="199">
        <f>IF(N233="nulová",J233,0)</f>
        <v>0</v>
      </c>
      <c r="BJ233" s="16" t="s">
        <v>85</v>
      </c>
      <c r="BK233" s="199">
        <f>ROUND(I233*H233,2)</f>
        <v>0</v>
      </c>
      <c r="BL233" s="16" t="s">
        <v>301</v>
      </c>
      <c r="BM233" s="198" t="s">
        <v>571</v>
      </c>
    </row>
    <row r="234" spans="1:65" s="2" customFormat="1" ht="28.8">
      <c r="A234" s="33"/>
      <c r="B234" s="34"/>
      <c r="C234" s="35"/>
      <c r="D234" s="200" t="s">
        <v>132</v>
      </c>
      <c r="E234" s="35"/>
      <c r="F234" s="201" t="s">
        <v>572</v>
      </c>
      <c r="G234" s="35"/>
      <c r="H234" s="35"/>
      <c r="I234" s="202"/>
      <c r="J234" s="35"/>
      <c r="K234" s="35"/>
      <c r="L234" s="38"/>
      <c r="M234" s="203"/>
      <c r="N234" s="204"/>
      <c r="O234" s="70"/>
      <c r="P234" s="70"/>
      <c r="Q234" s="70"/>
      <c r="R234" s="70"/>
      <c r="S234" s="70"/>
      <c r="T234" s="71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T234" s="16" t="s">
        <v>132</v>
      </c>
      <c r="AU234" s="16" t="s">
        <v>87</v>
      </c>
    </row>
    <row r="235" spans="1:65" s="2" customFormat="1" ht="19.2">
      <c r="A235" s="33"/>
      <c r="B235" s="34"/>
      <c r="C235" s="35"/>
      <c r="D235" s="200" t="s">
        <v>133</v>
      </c>
      <c r="E235" s="35"/>
      <c r="F235" s="205" t="s">
        <v>573</v>
      </c>
      <c r="G235" s="35"/>
      <c r="H235" s="35"/>
      <c r="I235" s="202"/>
      <c r="J235" s="35"/>
      <c r="K235" s="35"/>
      <c r="L235" s="38"/>
      <c r="M235" s="203"/>
      <c r="N235" s="204"/>
      <c r="O235" s="70"/>
      <c r="P235" s="70"/>
      <c r="Q235" s="70"/>
      <c r="R235" s="70"/>
      <c r="S235" s="70"/>
      <c r="T235" s="71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T235" s="16" t="s">
        <v>133</v>
      </c>
      <c r="AU235" s="16" t="s">
        <v>87</v>
      </c>
    </row>
    <row r="236" spans="1:65" s="2" customFormat="1" ht="21.75" customHeight="1">
      <c r="A236" s="33"/>
      <c r="B236" s="34"/>
      <c r="C236" s="232" t="s">
        <v>379</v>
      </c>
      <c r="D236" s="232" t="s">
        <v>315</v>
      </c>
      <c r="E236" s="233" t="s">
        <v>574</v>
      </c>
      <c r="F236" s="234" t="s">
        <v>575</v>
      </c>
      <c r="G236" s="235" t="s">
        <v>304</v>
      </c>
      <c r="H236" s="236">
        <v>3</v>
      </c>
      <c r="I236" s="237"/>
      <c r="J236" s="238">
        <f>ROUND(I236*H236,2)</f>
        <v>0</v>
      </c>
      <c r="K236" s="239"/>
      <c r="L236" s="240"/>
      <c r="M236" s="241" t="s">
        <v>1</v>
      </c>
      <c r="N236" s="242" t="s">
        <v>42</v>
      </c>
      <c r="O236" s="70"/>
      <c r="P236" s="196">
        <f>O236*H236</f>
        <v>0</v>
      </c>
      <c r="Q236" s="196">
        <v>1.4999999999999999E-4</v>
      </c>
      <c r="R236" s="196">
        <f>Q236*H236</f>
        <v>4.4999999999999999E-4</v>
      </c>
      <c r="S236" s="196">
        <v>0</v>
      </c>
      <c r="T236" s="197">
        <f>S236*H236</f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198" t="s">
        <v>384</v>
      </c>
      <c r="AT236" s="198" t="s">
        <v>315</v>
      </c>
      <c r="AU236" s="198" t="s">
        <v>87</v>
      </c>
      <c r="AY236" s="16" t="s">
        <v>123</v>
      </c>
      <c r="BE236" s="199">
        <f>IF(N236="základní",J236,0)</f>
        <v>0</v>
      </c>
      <c r="BF236" s="199">
        <f>IF(N236="snížená",J236,0)</f>
        <v>0</v>
      </c>
      <c r="BG236" s="199">
        <f>IF(N236="zákl. přenesená",J236,0)</f>
        <v>0</v>
      </c>
      <c r="BH236" s="199">
        <f>IF(N236="sníž. přenesená",J236,0)</f>
        <v>0</v>
      </c>
      <c r="BI236" s="199">
        <f>IF(N236="nulová",J236,0)</f>
        <v>0</v>
      </c>
      <c r="BJ236" s="16" t="s">
        <v>85</v>
      </c>
      <c r="BK236" s="199">
        <f>ROUND(I236*H236,2)</f>
        <v>0</v>
      </c>
      <c r="BL236" s="16" t="s">
        <v>301</v>
      </c>
      <c r="BM236" s="198" t="s">
        <v>576</v>
      </c>
    </row>
    <row r="237" spans="1:65" s="2" customFormat="1" ht="19.2">
      <c r="A237" s="33"/>
      <c r="B237" s="34"/>
      <c r="C237" s="35"/>
      <c r="D237" s="200" t="s">
        <v>132</v>
      </c>
      <c r="E237" s="35"/>
      <c r="F237" s="201" t="s">
        <v>575</v>
      </c>
      <c r="G237" s="35"/>
      <c r="H237" s="35"/>
      <c r="I237" s="202"/>
      <c r="J237" s="35"/>
      <c r="K237" s="35"/>
      <c r="L237" s="38"/>
      <c r="M237" s="203"/>
      <c r="N237" s="204"/>
      <c r="O237" s="70"/>
      <c r="P237" s="70"/>
      <c r="Q237" s="70"/>
      <c r="R237" s="70"/>
      <c r="S237" s="70"/>
      <c r="T237" s="71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T237" s="16" t="s">
        <v>132</v>
      </c>
      <c r="AU237" s="16" t="s">
        <v>87</v>
      </c>
    </row>
    <row r="238" spans="1:65" s="2" customFormat="1" ht="21.75" customHeight="1">
      <c r="A238" s="33"/>
      <c r="B238" s="34"/>
      <c r="C238" s="186" t="s">
        <v>384</v>
      </c>
      <c r="D238" s="186" t="s">
        <v>126</v>
      </c>
      <c r="E238" s="187" t="s">
        <v>577</v>
      </c>
      <c r="F238" s="188" t="s">
        <v>578</v>
      </c>
      <c r="G238" s="189" t="s">
        <v>304</v>
      </c>
      <c r="H238" s="190">
        <v>95</v>
      </c>
      <c r="I238" s="191"/>
      <c r="J238" s="192">
        <f>ROUND(I238*H238,2)</f>
        <v>0</v>
      </c>
      <c r="K238" s="193"/>
      <c r="L238" s="38"/>
      <c r="M238" s="194" t="s">
        <v>1</v>
      </c>
      <c r="N238" s="195" t="s">
        <v>42</v>
      </c>
      <c r="O238" s="70"/>
      <c r="P238" s="196">
        <f>O238*H238</f>
        <v>0</v>
      </c>
      <c r="Q238" s="196">
        <v>0</v>
      </c>
      <c r="R238" s="196">
        <f>Q238*H238</f>
        <v>0</v>
      </c>
      <c r="S238" s="196">
        <v>0</v>
      </c>
      <c r="T238" s="197">
        <f>S238*H238</f>
        <v>0</v>
      </c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R238" s="198" t="s">
        <v>301</v>
      </c>
      <c r="AT238" s="198" t="s">
        <v>126</v>
      </c>
      <c r="AU238" s="198" t="s">
        <v>87</v>
      </c>
      <c r="AY238" s="16" t="s">
        <v>123</v>
      </c>
      <c r="BE238" s="199">
        <f>IF(N238="základní",J238,0)</f>
        <v>0</v>
      </c>
      <c r="BF238" s="199">
        <f>IF(N238="snížená",J238,0)</f>
        <v>0</v>
      </c>
      <c r="BG238" s="199">
        <f>IF(N238="zákl. přenesená",J238,0)</f>
        <v>0</v>
      </c>
      <c r="BH238" s="199">
        <f>IF(N238="sníž. přenesená",J238,0)</f>
        <v>0</v>
      </c>
      <c r="BI238" s="199">
        <f>IF(N238="nulová",J238,0)</f>
        <v>0</v>
      </c>
      <c r="BJ238" s="16" t="s">
        <v>85</v>
      </c>
      <c r="BK238" s="199">
        <f>ROUND(I238*H238,2)</f>
        <v>0</v>
      </c>
      <c r="BL238" s="16" t="s">
        <v>301</v>
      </c>
      <c r="BM238" s="198" t="s">
        <v>579</v>
      </c>
    </row>
    <row r="239" spans="1:65" s="2" customFormat="1" ht="28.8">
      <c r="A239" s="33"/>
      <c r="B239" s="34"/>
      <c r="C239" s="35"/>
      <c r="D239" s="200" t="s">
        <v>132</v>
      </c>
      <c r="E239" s="35"/>
      <c r="F239" s="201" t="s">
        <v>580</v>
      </c>
      <c r="G239" s="35"/>
      <c r="H239" s="35"/>
      <c r="I239" s="202"/>
      <c r="J239" s="35"/>
      <c r="K239" s="35"/>
      <c r="L239" s="38"/>
      <c r="M239" s="203"/>
      <c r="N239" s="204"/>
      <c r="O239" s="70"/>
      <c r="P239" s="70"/>
      <c r="Q239" s="70"/>
      <c r="R239" s="70"/>
      <c r="S239" s="70"/>
      <c r="T239" s="71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T239" s="16" t="s">
        <v>132</v>
      </c>
      <c r="AU239" s="16" t="s">
        <v>87</v>
      </c>
    </row>
    <row r="240" spans="1:65" s="2" customFormat="1" ht="19.2">
      <c r="A240" s="33"/>
      <c r="B240" s="34"/>
      <c r="C240" s="35"/>
      <c r="D240" s="200" t="s">
        <v>133</v>
      </c>
      <c r="E240" s="35"/>
      <c r="F240" s="205" t="s">
        <v>550</v>
      </c>
      <c r="G240" s="35"/>
      <c r="H240" s="35"/>
      <c r="I240" s="202"/>
      <c r="J240" s="35"/>
      <c r="K240" s="35"/>
      <c r="L240" s="38"/>
      <c r="M240" s="203"/>
      <c r="N240" s="204"/>
      <c r="O240" s="70"/>
      <c r="P240" s="70"/>
      <c r="Q240" s="70"/>
      <c r="R240" s="70"/>
      <c r="S240" s="70"/>
      <c r="T240" s="71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T240" s="16" t="s">
        <v>133</v>
      </c>
      <c r="AU240" s="16" t="s">
        <v>87</v>
      </c>
    </row>
    <row r="241" spans="1:65" s="13" customFormat="1" ht="10.199999999999999">
      <c r="B241" s="210"/>
      <c r="C241" s="211"/>
      <c r="D241" s="200" t="s">
        <v>222</v>
      </c>
      <c r="E241" s="212" t="s">
        <v>1</v>
      </c>
      <c r="F241" s="213" t="s">
        <v>581</v>
      </c>
      <c r="G241" s="211"/>
      <c r="H241" s="214">
        <v>95</v>
      </c>
      <c r="I241" s="215"/>
      <c r="J241" s="211"/>
      <c r="K241" s="211"/>
      <c r="L241" s="216"/>
      <c r="M241" s="217"/>
      <c r="N241" s="218"/>
      <c r="O241" s="218"/>
      <c r="P241" s="218"/>
      <c r="Q241" s="218"/>
      <c r="R241" s="218"/>
      <c r="S241" s="218"/>
      <c r="T241" s="219"/>
      <c r="AT241" s="220" t="s">
        <v>222</v>
      </c>
      <c r="AU241" s="220" t="s">
        <v>87</v>
      </c>
      <c r="AV241" s="13" t="s">
        <v>87</v>
      </c>
      <c r="AW241" s="13" t="s">
        <v>34</v>
      </c>
      <c r="AX241" s="13" t="s">
        <v>85</v>
      </c>
      <c r="AY241" s="220" t="s">
        <v>123</v>
      </c>
    </row>
    <row r="242" spans="1:65" s="2" customFormat="1" ht="16.5" customHeight="1">
      <c r="A242" s="33"/>
      <c r="B242" s="34"/>
      <c r="C242" s="232" t="s">
        <v>390</v>
      </c>
      <c r="D242" s="232" t="s">
        <v>315</v>
      </c>
      <c r="E242" s="233" t="s">
        <v>582</v>
      </c>
      <c r="F242" s="234" t="s">
        <v>583</v>
      </c>
      <c r="G242" s="235" t="s">
        <v>554</v>
      </c>
      <c r="H242" s="236">
        <v>0.114</v>
      </c>
      <c r="I242" s="237"/>
      <c r="J242" s="238">
        <f>ROUND(I242*H242,2)</f>
        <v>0</v>
      </c>
      <c r="K242" s="239"/>
      <c r="L242" s="240"/>
      <c r="M242" s="241" t="s">
        <v>1</v>
      </c>
      <c r="N242" s="242" t="s">
        <v>42</v>
      </c>
      <c r="O242" s="70"/>
      <c r="P242" s="196">
        <f>O242*H242</f>
        <v>0</v>
      </c>
      <c r="Q242" s="196">
        <v>0.64</v>
      </c>
      <c r="R242" s="196">
        <f>Q242*H242</f>
        <v>7.2960000000000011E-2</v>
      </c>
      <c r="S242" s="196">
        <v>0</v>
      </c>
      <c r="T242" s="197">
        <f>S242*H242</f>
        <v>0</v>
      </c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R242" s="198" t="s">
        <v>384</v>
      </c>
      <c r="AT242" s="198" t="s">
        <v>315</v>
      </c>
      <c r="AU242" s="198" t="s">
        <v>87</v>
      </c>
      <c r="AY242" s="16" t="s">
        <v>123</v>
      </c>
      <c r="BE242" s="199">
        <f>IF(N242="základní",J242,0)</f>
        <v>0</v>
      </c>
      <c r="BF242" s="199">
        <f>IF(N242="snížená",J242,0)</f>
        <v>0</v>
      </c>
      <c r="BG242" s="199">
        <f>IF(N242="zákl. přenesená",J242,0)</f>
        <v>0</v>
      </c>
      <c r="BH242" s="199">
        <f>IF(N242="sníž. přenesená",J242,0)</f>
        <v>0</v>
      </c>
      <c r="BI242" s="199">
        <f>IF(N242="nulová",J242,0)</f>
        <v>0</v>
      </c>
      <c r="BJ242" s="16" t="s">
        <v>85</v>
      </c>
      <c r="BK242" s="199">
        <f>ROUND(I242*H242,2)</f>
        <v>0</v>
      </c>
      <c r="BL242" s="16" t="s">
        <v>301</v>
      </c>
      <c r="BM242" s="198" t="s">
        <v>584</v>
      </c>
    </row>
    <row r="243" spans="1:65" s="2" customFormat="1" ht="10.199999999999999">
      <c r="A243" s="33"/>
      <c r="B243" s="34"/>
      <c r="C243" s="35"/>
      <c r="D243" s="200" t="s">
        <v>132</v>
      </c>
      <c r="E243" s="35"/>
      <c r="F243" s="201" t="s">
        <v>583</v>
      </c>
      <c r="G243" s="35"/>
      <c r="H243" s="35"/>
      <c r="I243" s="202"/>
      <c r="J243" s="35"/>
      <c r="K243" s="35"/>
      <c r="L243" s="38"/>
      <c r="M243" s="203"/>
      <c r="N243" s="204"/>
      <c r="O243" s="70"/>
      <c r="P243" s="70"/>
      <c r="Q243" s="70"/>
      <c r="R243" s="70"/>
      <c r="S243" s="70"/>
      <c r="T243" s="71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T243" s="16" t="s">
        <v>132</v>
      </c>
      <c r="AU243" s="16" t="s">
        <v>87</v>
      </c>
    </row>
    <row r="244" spans="1:65" s="13" customFormat="1" ht="10.199999999999999">
      <c r="B244" s="210"/>
      <c r="C244" s="211"/>
      <c r="D244" s="200" t="s">
        <v>222</v>
      </c>
      <c r="E244" s="211"/>
      <c r="F244" s="213" t="s">
        <v>556</v>
      </c>
      <c r="G244" s="211"/>
      <c r="H244" s="214">
        <v>0.114</v>
      </c>
      <c r="I244" s="215"/>
      <c r="J244" s="211"/>
      <c r="K244" s="211"/>
      <c r="L244" s="216"/>
      <c r="M244" s="217"/>
      <c r="N244" s="218"/>
      <c r="O244" s="218"/>
      <c r="P244" s="218"/>
      <c r="Q244" s="218"/>
      <c r="R244" s="218"/>
      <c r="S244" s="218"/>
      <c r="T244" s="219"/>
      <c r="AT244" s="220" t="s">
        <v>222</v>
      </c>
      <c r="AU244" s="220" t="s">
        <v>87</v>
      </c>
      <c r="AV244" s="13" t="s">
        <v>87</v>
      </c>
      <c r="AW244" s="13" t="s">
        <v>4</v>
      </c>
      <c r="AX244" s="13" t="s">
        <v>85</v>
      </c>
      <c r="AY244" s="220" t="s">
        <v>123</v>
      </c>
    </row>
    <row r="245" spans="1:65" s="2" customFormat="1" ht="21.75" customHeight="1">
      <c r="A245" s="33"/>
      <c r="B245" s="34"/>
      <c r="C245" s="186" t="s">
        <v>395</v>
      </c>
      <c r="D245" s="186" t="s">
        <v>126</v>
      </c>
      <c r="E245" s="187" t="s">
        <v>585</v>
      </c>
      <c r="F245" s="188" t="s">
        <v>586</v>
      </c>
      <c r="G245" s="189" t="s">
        <v>304</v>
      </c>
      <c r="H245" s="190">
        <v>395</v>
      </c>
      <c r="I245" s="191"/>
      <c r="J245" s="192">
        <f>ROUND(I245*H245,2)</f>
        <v>0</v>
      </c>
      <c r="K245" s="193"/>
      <c r="L245" s="38"/>
      <c r="M245" s="194" t="s">
        <v>1</v>
      </c>
      <c r="N245" s="195" t="s">
        <v>42</v>
      </c>
      <c r="O245" s="70"/>
      <c r="P245" s="196">
        <f>O245*H245</f>
        <v>0</v>
      </c>
      <c r="Q245" s="196">
        <v>0</v>
      </c>
      <c r="R245" s="196">
        <f>Q245*H245</f>
        <v>0</v>
      </c>
      <c r="S245" s="196">
        <v>0</v>
      </c>
      <c r="T245" s="197">
        <f>S245*H245</f>
        <v>0</v>
      </c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R245" s="198" t="s">
        <v>301</v>
      </c>
      <c r="AT245" s="198" t="s">
        <v>126</v>
      </c>
      <c r="AU245" s="198" t="s">
        <v>87</v>
      </c>
      <c r="AY245" s="16" t="s">
        <v>123</v>
      </c>
      <c r="BE245" s="199">
        <f>IF(N245="základní",J245,0)</f>
        <v>0</v>
      </c>
      <c r="BF245" s="199">
        <f>IF(N245="snížená",J245,0)</f>
        <v>0</v>
      </c>
      <c r="BG245" s="199">
        <f>IF(N245="zákl. přenesená",J245,0)</f>
        <v>0</v>
      </c>
      <c r="BH245" s="199">
        <f>IF(N245="sníž. přenesená",J245,0)</f>
        <v>0</v>
      </c>
      <c r="BI245" s="199">
        <f>IF(N245="nulová",J245,0)</f>
        <v>0</v>
      </c>
      <c r="BJ245" s="16" t="s">
        <v>85</v>
      </c>
      <c r="BK245" s="199">
        <f>ROUND(I245*H245,2)</f>
        <v>0</v>
      </c>
      <c r="BL245" s="16" t="s">
        <v>301</v>
      </c>
      <c r="BM245" s="198" t="s">
        <v>587</v>
      </c>
    </row>
    <row r="246" spans="1:65" s="2" customFormat="1" ht="38.4">
      <c r="A246" s="33"/>
      <c r="B246" s="34"/>
      <c r="C246" s="35"/>
      <c r="D246" s="200" t="s">
        <v>132</v>
      </c>
      <c r="E246" s="35"/>
      <c r="F246" s="201" t="s">
        <v>588</v>
      </c>
      <c r="G246" s="35"/>
      <c r="H246" s="35"/>
      <c r="I246" s="202"/>
      <c r="J246" s="35"/>
      <c r="K246" s="35"/>
      <c r="L246" s="38"/>
      <c r="M246" s="203"/>
      <c r="N246" s="204"/>
      <c r="O246" s="70"/>
      <c r="P246" s="70"/>
      <c r="Q246" s="70"/>
      <c r="R246" s="70"/>
      <c r="S246" s="70"/>
      <c r="T246" s="71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T246" s="16" t="s">
        <v>132</v>
      </c>
      <c r="AU246" s="16" t="s">
        <v>87</v>
      </c>
    </row>
    <row r="247" spans="1:65" s="13" customFormat="1" ht="10.199999999999999">
      <c r="B247" s="210"/>
      <c r="C247" s="211"/>
      <c r="D247" s="200" t="s">
        <v>222</v>
      </c>
      <c r="E247" s="212" t="s">
        <v>1</v>
      </c>
      <c r="F247" s="213" t="s">
        <v>589</v>
      </c>
      <c r="G247" s="211"/>
      <c r="H247" s="214">
        <v>395</v>
      </c>
      <c r="I247" s="215"/>
      <c r="J247" s="211"/>
      <c r="K247" s="211"/>
      <c r="L247" s="216"/>
      <c r="M247" s="217"/>
      <c r="N247" s="218"/>
      <c r="O247" s="218"/>
      <c r="P247" s="218"/>
      <c r="Q247" s="218"/>
      <c r="R247" s="218"/>
      <c r="S247" s="218"/>
      <c r="T247" s="219"/>
      <c r="AT247" s="220" t="s">
        <v>222</v>
      </c>
      <c r="AU247" s="220" t="s">
        <v>87</v>
      </c>
      <c r="AV247" s="13" t="s">
        <v>87</v>
      </c>
      <c r="AW247" s="13" t="s">
        <v>34</v>
      </c>
      <c r="AX247" s="13" t="s">
        <v>85</v>
      </c>
      <c r="AY247" s="220" t="s">
        <v>123</v>
      </c>
    </row>
    <row r="248" spans="1:65" s="2" customFormat="1" ht="16.5" customHeight="1">
      <c r="A248" s="33"/>
      <c r="B248" s="34"/>
      <c r="C248" s="186" t="s">
        <v>400</v>
      </c>
      <c r="D248" s="186" t="s">
        <v>126</v>
      </c>
      <c r="E248" s="187" t="s">
        <v>590</v>
      </c>
      <c r="F248" s="188" t="s">
        <v>591</v>
      </c>
      <c r="G248" s="189" t="s">
        <v>304</v>
      </c>
      <c r="H248" s="190">
        <v>400</v>
      </c>
      <c r="I248" s="191"/>
      <c r="J248" s="192">
        <f>ROUND(I248*H248,2)</f>
        <v>0</v>
      </c>
      <c r="K248" s="193"/>
      <c r="L248" s="38"/>
      <c r="M248" s="194" t="s">
        <v>1</v>
      </c>
      <c r="N248" s="195" t="s">
        <v>42</v>
      </c>
      <c r="O248" s="70"/>
      <c r="P248" s="196">
        <f>O248*H248</f>
        <v>0</v>
      </c>
      <c r="Q248" s="196">
        <v>0</v>
      </c>
      <c r="R248" s="196">
        <f>Q248*H248</f>
        <v>0</v>
      </c>
      <c r="S248" s="196">
        <v>0</v>
      </c>
      <c r="T248" s="197">
        <f>S248*H248</f>
        <v>0</v>
      </c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R248" s="198" t="s">
        <v>301</v>
      </c>
      <c r="AT248" s="198" t="s">
        <v>126</v>
      </c>
      <c r="AU248" s="198" t="s">
        <v>87</v>
      </c>
      <c r="AY248" s="16" t="s">
        <v>123</v>
      </c>
      <c r="BE248" s="199">
        <f>IF(N248="základní",J248,0)</f>
        <v>0</v>
      </c>
      <c r="BF248" s="199">
        <f>IF(N248="snížená",J248,0)</f>
        <v>0</v>
      </c>
      <c r="BG248" s="199">
        <f>IF(N248="zákl. přenesená",J248,0)</f>
        <v>0</v>
      </c>
      <c r="BH248" s="199">
        <f>IF(N248="sníž. přenesená",J248,0)</f>
        <v>0</v>
      </c>
      <c r="BI248" s="199">
        <f>IF(N248="nulová",J248,0)</f>
        <v>0</v>
      </c>
      <c r="BJ248" s="16" t="s">
        <v>85</v>
      </c>
      <c r="BK248" s="199">
        <f>ROUND(I248*H248,2)</f>
        <v>0</v>
      </c>
      <c r="BL248" s="16" t="s">
        <v>301</v>
      </c>
      <c r="BM248" s="198" t="s">
        <v>592</v>
      </c>
    </row>
    <row r="249" spans="1:65" s="2" customFormat="1" ht="10.199999999999999">
      <c r="A249" s="33"/>
      <c r="B249" s="34"/>
      <c r="C249" s="35"/>
      <c r="D249" s="200" t="s">
        <v>132</v>
      </c>
      <c r="E249" s="35"/>
      <c r="F249" s="201" t="s">
        <v>591</v>
      </c>
      <c r="G249" s="35"/>
      <c r="H249" s="35"/>
      <c r="I249" s="202"/>
      <c r="J249" s="35"/>
      <c r="K249" s="35"/>
      <c r="L249" s="38"/>
      <c r="M249" s="203"/>
      <c r="N249" s="204"/>
      <c r="O249" s="70"/>
      <c r="P249" s="70"/>
      <c r="Q249" s="70"/>
      <c r="R249" s="70"/>
      <c r="S249" s="70"/>
      <c r="T249" s="71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T249" s="16" t="s">
        <v>132</v>
      </c>
      <c r="AU249" s="16" t="s">
        <v>87</v>
      </c>
    </row>
    <row r="250" spans="1:65" s="2" customFormat="1" ht="19.2">
      <c r="A250" s="33"/>
      <c r="B250" s="34"/>
      <c r="C250" s="35"/>
      <c r="D250" s="200" t="s">
        <v>133</v>
      </c>
      <c r="E250" s="35"/>
      <c r="F250" s="205" t="s">
        <v>593</v>
      </c>
      <c r="G250" s="35"/>
      <c r="H250" s="35"/>
      <c r="I250" s="202"/>
      <c r="J250" s="35"/>
      <c r="K250" s="35"/>
      <c r="L250" s="38"/>
      <c r="M250" s="203"/>
      <c r="N250" s="204"/>
      <c r="O250" s="70"/>
      <c r="P250" s="70"/>
      <c r="Q250" s="70"/>
      <c r="R250" s="70"/>
      <c r="S250" s="70"/>
      <c r="T250" s="71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T250" s="16" t="s">
        <v>133</v>
      </c>
      <c r="AU250" s="16" t="s">
        <v>87</v>
      </c>
    </row>
    <row r="251" spans="1:65" s="13" customFormat="1" ht="10.199999999999999">
      <c r="B251" s="210"/>
      <c r="C251" s="211"/>
      <c r="D251" s="200" t="s">
        <v>222</v>
      </c>
      <c r="E251" s="212" t="s">
        <v>1</v>
      </c>
      <c r="F251" s="213" t="s">
        <v>594</v>
      </c>
      <c r="G251" s="211"/>
      <c r="H251" s="214">
        <v>400</v>
      </c>
      <c r="I251" s="215"/>
      <c r="J251" s="211"/>
      <c r="K251" s="211"/>
      <c r="L251" s="216"/>
      <c r="M251" s="217"/>
      <c r="N251" s="218"/>
      <c r="O251" s="218"/>
      <c r="P251" s="218"/>
      <c r="Q251" s="218"/>
      <c r="R251" s="218"/>
      <c r="S251" s="218"/>
      <c r="T251" s="219"/>
      <c r="AT251" s="220" t="s">
        <v>222</v>
      </c>
      <c r="AU251" s="220" t="s">
        <v>87</v>
      </c>
      <c r="AV251" s="13" t="s">
        <v>87</v>
      </c>
      <c r="AW251" s="13" t="s">
        <v>34</v>
      </c>
      <c r="AX251" s="13" t="s">
        <v>85</v>
      </c>
      <c r="AY251" s="220" t="s">
        <v>123</v>
      </c>
    </row>
    <row r="252" spans="1:65" s="2" customFormat="1" ht="16.5" customHeight="1">
      <c r="A252" s="33"/>
      <c r="B252" s="34"/>
      <c r="C252" s="232" t="s">
        <v>405</v>
      </c>
      <c r="D252" s="232" t="s">
        <v>315</v>
      </c>
      <c r="E252" s="233" t="s">
        <v>595</v>
      </c>
      <c r="F252" s="234" t="s">
        <v>596</v>
      </c>
      <c r="G252" s="235" t="s">
        <v>304</v>
      </c>
      <c r="H252" s="236">
        <v>400</v>
      </c>
      <c r="I252" s="237"/>
      <c r="J252" s="238">
        <f>ROUND(I252*H252,2)</f>
        <v>0</v>
      </c>
      <c r="K252" s="239"/>
      <c r="L252" s="240"/>
      <c r="M252" s="241" t="s">
        <v>1</v>
      </c>
      <c r="N252" s="242" t="s">
        <v>42</v>
      </c>
      <c r="O252" s="70"/>
      <c r="P252" s="196">
        <f>O252*H252</f>
        <v>0</v>
      </c>
      <c r="Q252" s="196">
        <v>1.3999999999999999E-4</v>
      </c>
      <c r="R252" s="196">
        <f>Q252*H252</f>
        <v>5.5999999999999994E-2</v>
      </c>
      <c r="S252" s="196">
        <v>0</v>
      </c>
      <c r="T252" s="197">
        <f>S252*H252</f>
        <v>0</v>
      </c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R252" s="198" t="s">
        <v>384</v>
      </c>
      <c r="AT252" s="198" t="s">
        <v>315</v>
      </c>
      <c r="AU252" s="198" t="s">
        <v>87</v>
      </c>
      <c r="AY252" s="16" t="s">
        <v>123</v>
      </c>
      <c r="BE252" s="199">
        <f>IF(N252="základní",J252,0)</f>
        <v>0</v>
      </c>
      <c r="BF252" s="199">
        <f>IF(N252="snížená",J252,0)</f>
        <v>0</v>
      </c>
      <c r="BG252" s="199">
        <f>IF(N252="zákl. přenesená",J252,0)</f>
        <v>0</v>
      </c>
      <c r="BH252" s="199">
        <f>IF(N252="sníž. přenesená",J252,0)</f>
        <v>0</v>
      </c>
      <c r="BI252" s="199">
        <f>IF(N252="nulová",J252,0)</f>
        <v>0</v>
      </c>
      <c r="BJ252" s="16" t="s">
        <v>85</v>
      </c>
      <c r="BK252" s="199">
        <f>ROUND(I252*H252,2)</f>
        <v>0</v>
      </c>
      <c r="BL252" s="16" t="s">
        <v>301</v>
      </c>
      <c r="BM252" s="198" t="s">
        <v>597</v>
      </c>
    </row>
    <row r="253" spans="1:65" s="2" customFormat="1" ht="10.199999999999999">
      <c r="A253" s="33"/>
      <c r="B253" s="34"/>
      <c r="C253" s="35"/>
      <c r="D253" s="200" t="s">
        <v>132</v>
      </c>
      <c r="E253" s="35"/>
      <c r="F253" s="201" t="s">
        <v>598</v>
      </c>
      <c r="G253" s="35"/>
      <c r="H253" s="35"/>
      <c r="I253" s="202"/>
      <c r="J253" s="35"/>
      <c r="K253" s="35"/>
      <c r="L253" s="38"/>
      <c r="M253" s="206"/>
      <c r="N253" s="207"/>
      <c r="O253" s="208"/>
      <c r="P253" s="208"/>
      <c r="Q253" s="208"/>
      <c r="R253" s="208"/>
      <c r="S253" s="208"/>
      <c r="T253" s="209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T253" s="16" t="s">
        <v>132</v>
      </c>
      <c r="AU253" s="16" t="s">
        <v>87</v>
      </c>
    </row>
    <row r="254" spans="1:65" s="2" customFormat="1" ht="6.9" customHeight="1">
      <c r="A254" s="33"/>
      <c r="B254" s="53"/>
      <c r="C254" s="54"/>
      <c r="D254" s="54"/>
      <c r="E254" s="54"/>
      <c r="F254" s="54"/>
      <c r="G254" s="54"/>
      <c r="H254" s="54"/>
      <c r="I254" s="54"/>
      <c r="J254" s="54"/>
      <c r="K254" s="54"/>
      <c r="L254" s="38"/>
      <c r="M254" s="33"/>
      <c r="O254" s="33"/>
      <c r="P254" s="33"/>
      <c r="Q254" s="33"/>
      <c r="R254" s="33"/>
      <c r="S254" s="33"/>
      <c r="T254" s="33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</row>
  </sheetData>
  <sheetProtection algorithmName="SHA-512" hashValue="7QriC/Sy78wu4XhKyLXrc8MqtJmGpjUppH/o19kYcHpY81kDKT8O4rOjm/WvfGNeJ+ouKPbtxsIb1jR3OjAO0w==" saltValue="mp64biPJKtEyID/3BcAwWeP6/NJBiZE6x33o0opoVTdBkRgjyt9QwxkZLRtsJ2nWJ9ZGFSVmAt79e5iseLiTIw==" spinCount="100000" sheet="1" objects="1" scenarios="1" formatColumns="0" formatRows="0" autoFilter="0"/>
  <autoFilter ref="C123:K253" xr:uid="{00000000-0009-0000-0000-000003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59055118110236227" right="0.59055118110236227" top="0.59055118110236227" bottom="0.39370078740157483" header="0" footer="0"/>
  <pageSetup paperSize="9" scale="86" fitToHeight="100" orientation="portrait" r:id="rId1"/>
  <headerFooter>
    <oddFooter>&amp;CStrana &amp;P z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65ECA69B4CC39459CF879808734A6B5" ma:contentTypeVersion="12" ma:contentTypeDescription="Vytvoří nový dokument" ma:contentTypeScope="" ma:versionID="a76e21d70476a81071bab4c6f34a7e50">
  <xsd:schema xmlns:xsd="http://www.w3.org/2001/XMLSchema" xmlns:xs="http://www.w3.org/2001/XMLSchema" xmlns:p="http://schemas.microsoft.com/office/2006/metadata/properties" xmlns:ns2="29ed0e5a-0378-45b4-a990-92aa170f3820" xmlns:ns3="4df82892-9f05-4115-b8bf-20a77a76b5d2" targetNamespace="http://schemas.microsoft.com/office/2006/metadata/properties" ma:root="true" ma:fieldsID="bc9e2d9c10b37d7e59624b27ddedb7c8" ns2:_="" ns3:_="">
    <xsd:import namespace="29ed0e5a-0378-45b4-a990-92aa170f3820"/>
    <xsd:import namespace="4df82892-9f05-4115-b8bf-20a77a76b5d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9ed0e5a-0378-45b4-a990-92aa170f38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f82892-9f05-4115-b8bf-20a77a76b5d2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69C4AD4-56EC-4BC5-819F-239C592BEB11}"/>
</file>

<file path=customXml/itemProps2.xml><?xml version="1.0" encoding="utf-8"?>
<ds:datastoreItem xmlns:ds="http://schemas.openxmlformats.org/officeDocument/2006/customXml" ds:itemID="{18CE54BD-E5FD-4881-A0AC-B946A4C791C5}"/>
</file>

<file path=customXml/itemProps3.xml><?xml version="1.0" encoding="utf-8"?>
<ds:datastoreItem xmlns:ds="http://schemas.openxmlformats.org/officeDocument/2006/customXml" ds:itemID="{73EDD946-A5CC-4DE0-A223-09379470545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00 - VRN</vt:lpstr>
      <vt:lpstr>01 - SO1 - Oprava plata</vt:lpstr>
      <vt:lpstr>02 - SO2 - Multifunkční k...</vt:lpstr>
      <vt:lpstr>'00 - VRN'!Názvy_tisku</vt:lpstr>
      <vt:lpstr>'01 - SO1 - Oprava plata'!Názvy_tisku</vt:lpstr>
      <vt:lpstr>'02 - SO2 - Multifunkční k...'!Názvy_tisku</vt:lpstr>
      <vt:lpstr>'Rekapitulace stavby'!Názvy_tisku</vt:lpstr>
      <vt:lpstr>'00 - VRN'!Oblast_tisku</vt:lpstr>
      <vt:lpstr>'01 - SO1 - Oprava plata'!Oblast_tisku</vt:lpstr>
      <vt:lpstr>'02 - SO2 - Multifunkční k...'!Oblast_tisku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Milada K.</dc:creator>
  <cp:lastModifiedBy>m-hyd</cp:lastModifiedBy>
  <cp:lastPrinted>2021-06-08T14:22:49Z</cp:lastPrinted>
  <dcterms:created xsi:type="dcterms:W3CDTF">2021-06-08T13:47:52Z</dcterms:created>
  <dcterms:modified xsi:type="dcterms:W3CDTF">2021-06-08T14:29:50Z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0x010100C65ECA69B4CC39459CF879808734A6B5</vt:lpwstr>
  </property>
</Properties>
</file>